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F6AD" lockStructure="1"/>
  <bookViews>
    <workbookView xWindow="0" yWindow="120" windowWidth="15195" windowHeight="8700" tabRatio="402"/>
  </bookViews>
  <sheets>
    <sheet name="Berechnung" sheetId="10" r:id="rId1"/>
    <sheet name="Materialdatenbank" sheetId="8" state="hidden" r:id="rId2"/>
    <sheet name="Datenbank Absorber" sheetId="6" state="hidden" r:id="rId3"/>
    <sheet name="Raumarten" sheetId="13" state="hidden" r:id="rId4"/>
  </sheets>
  <definedNames>
    <definedName name="Absorberliste">'Datenbank Absorber'!$A$5:$A$47</definedName>
    <definedName name="_xlnm.Print_Area" localSheetId="0">Berechnung!$A$1:$L$101</definedName>
    <definedName name="_xlnm.Print_Area" localSheetId="2">'Datenbank Absorber'!$A$3:$M$35</definedName>
    <definedName name="_xlnm.Print_Area" localSheetId="1">Materialdatenbank!$A$3:$H$4</definedName>
    <definedName name="Materialdatenbank" localSheetId="1">Materialdatenbank!$A$45:$A$122</definedName>
    <definedName name="Materialliste">Materialdatenbank!$A$5:$A$32</definedName>
    <definedName name="Raumarten">Raumarten!$A$2:$A$37</definedName>
  </definedNames>
  <calcPr calcId="145621"/>
</workbook>
</file>

<file path=xl/calcChain.xml><?xml version="1.0" encoding="utf-8"?>
<calcChain xmlns="http://schemas.openxmlformats.org/spreadsheetml/2006/main">
  <c r="C13" i="10" l="1"/>
  <c r="C37" i="13"/>
  <c r="C36" i="13"/>
  <c r="C27" i="13"/>
  <c r="C28" i="13"/>
  <c r="C29" i="13"/>
  <c r="C30" i="13"/>
  <c r="C31" i="13"/>
  <c r="C32" i="13"/>
  <c r="C33" i="13"/>
  <c r="C34" i="13"/>
  <c r="C26" i="13"/>
  <c r="C12" i="13"/>
  <c r="C13" i="13"/>
  <c r="C14" i="13"/>
  <c r="C15" i="13"/>
  <c r="C17" i="13"/>
  <c r="C18" i="13"/>
  <c r="C19" i="13"/>
  <c r="C20" i="13"/>
  <c r="C21" i="13"/>
  <c r="C14" i="10" s="1"/>
  <c r="C22" i="13"/>
  <c r="C23" i="13"/>
  <c r="C24" i="13"/>
  <c r="C11" i="13"/>
  <c r="C6" i="13"/>
  <c r="C7" i="13"/>
  <c r="C8" i="13"/>
  <c r="C9" i="13"/>
  <c r="C5" i="13"/>
  <c r="C3" i="13"/>
  <c r="C2" i="13"/>
  <c r="L36" i="6" l="1"/>
  <c r="M36" i="6"/>
  <c r="N36" i="6"/>
  <c r="O36" i="6"/>
  <c r="P36" i="6"/>
  <c r="L37" i="6"/>
  <c r="M37" i="6"/>
  <c r="N37" i="6"/>
  <c r="O37" i="6"/>
  <c r="P37" i="6"/>
  <c r="K37" i="6"/>
  <c r="K36" i="6"/>
  <c r="D34" i="6"/>
  <c r="E34" i="6"/>
  <c r="F34" i="6"/>
  <c r="G34" i="6"/>
  <c r="H34" i="6"/>
  <c r="I34" i="6"/>
  <c r="K21" i="10" l="1"/>
  <c r="K22" i="10"/>
  <c r="K23" i="10"/>
  <c r="K24" i="10"/>
  <c r="K25" i="10"/>
  <c r="K26" i="10"/>
  <c r="K27" i="10"/>
  <c r="K28" i="10"/>
  <c r="K29" i="10"/>
  <c r="K20" i="10"/>
  <c r="D21" i="10"/>
  <c r="E21" i="10"/>
  <c r="F21" i="10"/>
  <c r="G21" i="10"/>
  <c r="H21" i="10"/>
  <c r="I21" i="10"/>
  <c r="D22" i="10"/>
  <c r="E22" i="10"/>
  <c r="F22" i="10"/>
  <c r="G22" i="10"/>
  <c r="H22" i="10"/>
  <c r="I22" i="10"/>
  <c r="D23" i="10"/>
  <c r="E23" i="10"/>
  <c r="F23" i="10"/>
  <c r="G23" i="10"/>
  <c r="H23" i="10"/>
  <c r="I23" i="10"/>
  <c r="D24" i="10"/>
  <c r="E24" i="10"/>
  <c r="F24" i="10"/>
  <c r="G24" i="10"/>
  <c r="H24" i="10"/>
  <c r="I24" i="10"/>
  <c r="D25" i="10"/>
  <c r="E25" i="10"/>
  <c r="F25" i="10"/>
  <c r="G25" i="10"/>
  <c r="H25" i="10"/>
  <c r="I25" i="10"/>
  <c r="D26" i="10"/>
  <c r="E26" i="10"/>
  <c r="F26" i="10"/>
  <c r="G26" i="10"/>
  <c r="H26" i="10"/>
  <c r="I26" i="10"/>
  <c r="D27" i="10"/>
  <c r="E27" i="10"/>
  <c r="F27" i="10"/>
  <c r="G27" i="10"/>
  <c r="H27" i="10"/>
  <c r="I27" i="10"/>
  <c r="D29" i="10"/>
  <c r="E29" i="10"/>
  <c r="F29" i="10"/>
  <c r="G29" i="10"/>
  <c r="H29" i="10"/>
  <c r="I29" i="10"/>
  <c r="I20" i="10"/>
  <c r="H20" i="10"/>
  <c r="G20" i="10"/>
  <c r="F20" i="10"/>
  <c r="E20" i="10"/>
  <c r="D20" i="10"/>
  <c r="I28" i="10" l="1"/>
  <c r="G28" i="10"/>
  <c r="G130" i="10" l="1"/>
  <c r="I130" i="10"/>
  <c r="D131" i="10" l="1"/>
  <c r="E131" i="10"/>
  <c r="F131" i="10"/>
  <c r="G131" i="10"/>
  <c r="H131" i="10"/>
  <c r="I131" i="10"/>
  <c r="E28" i="10" l="1"/>
  <c r="E130" i="10" s="1"/>
  <c r="F28" i="10"/>
  <c r="F130" i="10" s="1"/>
  <c r="H28" i="10"/>
  <c r="H130" i="10" s="1"/>
  <c r="D28" i="10"/>
  <c r="D130" i="10" s="1"/>
  <c r="L26" i="6"/>
  <c r="E26" i="6" s="1"/>
  <c r="M26" i="6"/>
  <c r="F26" i="6" s="1"/>
  <c r="N26" i="6"/>
  <c r="G26" i="6" s="1"/>
  <c r="O26" i="6"/>
  <c r="H26" i="6" s="1"/>
  <c r="P26" i="6"/>
  <c r="I26" i="6" s="1"/>
  <c r="L27" i="6"/>
  <c r="E27" i="6" s="1"/>
  <c r="M27" i="6"/>
  <c r="F27" i="6" s="1"/>
  <c r="N27" i="6"/>
  <c r="G27" i="6" s="1"/>
  <c r="O27" i="6"/>
  <c r="H27" i="6" s="1"/>
  <c r="P27" i="6"/>
  <c r="I27" i="6" s="1"/>
  <c r="K27" i="6"/>
  <c r="D27" i="6" s="1"/>
  <c r="K26" i="6"/>
  <c r="D26" i="6" s="1"/>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L35" i="6"/>
  <c r="E35" i="6" s="1"/>
  <c r="M35" i="6"/>
  <c r="F35" i="6" s="1"/>
  <c r="N35" i="6"/>
  <c r="G35" i="6" s="1"/>
  <c r="O35" i="6"/>
  <c r="H35" i="6" s="1"/>
  <c r="P35" i="6"/>
  <c r="I35" i="6" s="1"/>
  <c r="K35" i="6"/>
  <c r="D35" i="6" s="1"/>
  <c r="L29" i="6"/>
  <c r="M29" i="6"/>
  <c r="N29" i="6"/>
  <c r="O29" i="6"/>
  <c r="P29" i="6"/>
  <c r="K29" i="6"/>
  <c r="L30" i="6"/>
  <c r="E30" i="6" s="1"/>
  <c r="M30" i="6"/>
  <c r="F30" i="6" s="1"/>
  <c r="N30" i="6"/>
  <c r="G30" i="6" s="1"/>
  <c r="O30" i="6"/>
  <c r="H30" i="6" s="1"/>
  <c r="P30" i="6"/>
  <c r="I30" i="6" s="1"/>
  <c r="K30" i="6"/>
  <c r="D30" i="6" s="1"/>
  <c r="N28" i="6"/>
  <c r="O28" i="6"/>
  <c r="P28" i="6"/>
  <c r="L28" i="6"/>
  <c r="M28" i="6"/>
  <c r="P10" i="6"/>
  <c r="O10" i="6"/>
  <c r="N10" i="6"/>
  <c r="M10" i="6"/>
  <c r="L10" i="6"/>
  <c r="K10" i="6"/>
  <c r="E45" i="10" l="1"/>
  <c r="F45" i="10"/>
  <c r="G45" i="10"/>
  <c r="I45" i="10"/>
  <c r="D46" i="10"/>
  <c r="E46" i="10"/>
  <c r="H46" i="10"/>
  <c r="I46" i="10"/>
  <c r="B45" i="10"/>
  <c r="D45" i="10" s="1"/>
  <c r="B46" i="10"/>
  <c r="F46" i="10" s="1"/>
  <c r="B47" i="10"/>
  <c r="D38" i="10"/>
  <c r="E38" i="10"/>
  <c r="F38" i="10"/>
  <c r="G38" i="10"/>
  <c r="H38" i="10"/>
  <c r="I38" i="10"/>
  <c r="K38" i="10"/>
  <c r="D39" i="10"/>
  <c r="E39" i="10"/>
  <c r="F39" i="10"/>
  <c r="G39" i="10"/>
  <c r="H39" i="10"/>
  <c r="I39" i="10"/>
  <c r="K39" i="10"/>
  <c r="D40" i="10"/>
  <c r="E40" i="10"/>
  <c r="F40" i="10"/>
  <c r="G40" i="10"/>
  <c r="H40" i="10"/>
  <c r="I40" i="10"/>
  <c r="K40" i="10"/>
  <c r="E47" i="10" s="1"/>
  <c r="G46" i="10" l="1"/>
  <c r="H45" i="10"/>
  <c r="D47" i="10"/>
  <c r="G47" i="10"/>
  <c r="F47" i="10"/>
  <c r="I47" i="10"/>
  <c r="H47" i="10"/>
  <c r="E129" i="10"/>
  <c r="F129" i="10"/>
  <c r="H129" i="10"/>
  <c r="I129" i="10"/>
  <c r="D128" i="10"/>
  <c r="E128" i="10"/>
  <c r="F128" i="10"/>
  <c r="G128" i="10"/>
  <c r="H128" i="10"/>
  <c r="I128" i="10"/>
  <c r="D129" i="10"/>
  <c r="G129" i="10"/>
  <c r="F114" i="10"/>
  <c r="I114" i="10" l="1"/>
  <c r="H114" i="10"/>
  <c r="E114" i="10"/>
  <c r="D111" i="10"/>
  <c r="G114" i="10"/>
  <c r="D112" i="10"/>
  <c r="D114" i="10"/>
  <c r="K9" i="6"/>
  <c r="L9" i="6"/>
  <c r="M9" i="6"/>
  <c r="N9" i="6"/>
  <c r="O9" i="6"/>
  <c r="P9" i="6"/>
  <c r="E123" i="10"/>
  <c r="D123" i="10"/>
  <c r="E122" i="10"/>
  <c r="E124" i="10"/>
  <c r="E125" i="10"/>
  <c r="E126" i="10"/>
  <c r="E127" i="10"/>
  <c r="B44" i="10"/>
  <c r="K37" i="10"/>
  <c r="F122" i="10"/>
  <c r="F123" i="10"/>
  <c r="F124" i="10"/>
  <c r="F125" i="10"/>
  <c r="F126" i="10"/>
  <c r="F127" i="10"/>
  <c r="G122" i="10"/>
  <c r="G123" i="10"/>
  <c r="G124" i="10"/>
  <c r="G125" i="10"/>
  <c r="G126" i="10"/>
  <c r="G127" i="10"/>
  <c r="H122" i="10"/>
  <c r="H123" i="10"/>
  <c r="H124" i="10"/>
  <c r="H125" i="10"/>
  <c r="H126" i="10"/>
  <c r="H127" i="10"/>
  <c r="I33" i="6"/>
  <c r="H33" i="6"/>
  <c r="G33" i="6"/>
  <c r="F33" i="6"/>
  <c r="E33" i="6"/>
  <c r="D33" i="6"/>
  <c r="I32" i="6"/>
  <c r="H32" i="6"/>
  <c r="G32" i="6"/>
  <c r="F32" i="6"/>
  <c r="E32" i="6"/>
  <c r="D32" i="6"/>
  <c r="I31" i="6"/>
  <c r="H31" i="6"/>
  <c r="G31" i="6"/>
  <c r="F31" i="6"/>
  <c r="E31" i="6"/>
  <c r="D31" i="6"/>
  <c r="I25" i="6"/>
  <c r="H25" i="6"/>
  <c r="H37" i="10" s="1"/>
  <c r="G25" i="6"/>
  <c r="G37" i="10" s="1"/>
  <c r="F25" i="6"/>
  <c r="F37" i="10" s="1"/>
  <c r="E25" i="6"/>
  <c r="E37" i="10" s="1"/>
  <c r="D25" i="6"/>
  <c r="D37" i="10" s="1"/>
  <c r="I24" i="6"/>
  <c r="H24" i="6"/>
  <c r="G24" i="6"/>
  <c r="F24" i="6"/>
  <c r="E24" i="6"/>
  <c r="D24" i="6"/>
  <c r="I23" i="6"/>
  <c r="H23" i="6"/>
  <c r="G23" i="6"/>
  <c r="F23" i="6"/>
  <c r="E23" i="6"/>
  <c r="D23" i="6"/>
  <c r="I22" i="6"/>
  <c r="H22" i="6"/>
  <c r="G22" i="6"/>
  <c r="F22" i="6"/>
  <c r="E22" i="6"/>
  <c r="D22" i="6"/>
  <c r="I21" i="6"/>
  <c r="H21" i="6"/>
  <c r="G21" i="6"/>
  <c r="F21" i="6"/>
  <c r="E21" i="6"/>
  <c r="D21" i="6"/>
  <c r="I20" i="6"/>
  <c r="H20" i="6"/>
  <c r="G20" i="6"/>
  <c r="F20" i="6"/>
  <c r="E20" i="6"/>
  <c r="D20" i="6"/>
  <c r="P19" i="6"/>
  <c r="O19" i="6"/>
  <c r="N19" i="6"/>
  <c r="M19" i="6"/>
  <c r="L19" i="6"/>
  <c r="K19" i="6"/>
  <c r="P18" i="6"/>
  <c r="O18" i="6"/>
  <c r="N18" i="6"/>
  <c r="M18" i="6"/>
  <c r="L18" i="6"/>
  <c r="K18" i="6"/>
  <c r="P8" i="6"/>
  <c r="O8" i="6"/>
  <c r="N8" i="6"/>
  <c r="M8" i="6"/>
  <c r="L8" i="6"/>
  <c r="K8" i="6"/>
  <c r="P7" i="6"/>
  <c r="O7" i="6"/>
  <c r="N7" i="6"/>
  <c r="M7" i="6"/>
  <c r="L7" i="6"/>
  <c r="K7" i="6"/>
  <c r="P6" i="6"/>
  <c r="O6" i="6"/>
  <c r="N6" i="6"/>
  <c r="M6" i="6"/>
  <c r="L6" i="6"/>
  <c r="K6" i="6"/>
  <c r="P5" i="6"/>
  <c r="O5" i="6"/>
  <c r="N5" i="6"/>
  <c r="M5" i="6"/>
  <c r="L5" i="6"/>
  <c r="K5" i="6"/>
  <c r="G111" i="10"/>
  <c r="D122" i="10"/>
  <c r="I122" i="10"/>
  <c r="I123" i="10"/>
  <c r="D124" i="10"/>
  <c r="I124" i="10"/>
  <c r="D125" i="10"/>
  <c r="I125" i="10"/>
  <c r="D126" i="10"/>
  <c r="I126" i="10"/>
  <c r="D127" i="10"/>
  <c r="I127" i="10"/>
  <c r="I37" i="10"/>
  <c r="E44" i="10" l="1"/>
  <c r="E48" i="10" s="1"/>
  <c r="G44" i="10"/>
  <c r="G48" i="10" s="1"/>
  <c r="H112" i="10"/>
  <c r="H57" i="10" s="1"/>
  <c r="I112" i="10"/>
  <c r="I57" i="10" s="1"/>
  <c r="D57" i="10"/>
  <c r="D44" i="10"/>
  <c r="D48" i="10" s="1"/>
  <c r="F44" i="10"/>
  <c r="F48" i="10" s="1"/>
  <c r="H44" i="10"/>
  <c r="H48" i="10" s="1"/>
  <c r="E111" i="10"/>
  <c r="E56" i="10" s="1"/>
  <c r="G112" i="10"/>
  <c r="G57" i="10" s="1"/>
  <c r="E112" i="10"/>
  <c r="E57" i="10" s="1"/>
  <c r="G56" i="10"/>
  <c r="I31" i="10"/>
  <c r="H31" i="10"/>
  <c r="G31" i="10"/>
  <c r="F112" i="10"/>
  <c r="F57" i="10" s="1"/>
  <c r="F111" i="10"/>
  <c r="F56" i="10" s="1"/>
  <c r="I111" i="10"/>
  <c r="H111" i="10"/>
  <c r="I44" i="10"/>
  <c r="I48" i="10" s="1"/>
  <c r="F31" i="10"/>
  <c r="E31" i="10"/>
  <c r="D31" i="10"/>
  <c r="F30" i="10" l="1"/>
  <c r="F55" i="10"/>
  <c r="D30" i="10"/>
  <c r="D55" i="10"/>
  <c r="H30" i="10"/>
  <c r="H55" i="10"/>
  <c r="G30" i="10"/>
  <c r="G55" i="10"/>
  <c r="E30" i="10"/>
  <c r="E55" i="10"/>
  <c r="I30" i="10"/>
  <c r="I55" i="10"/>
  <c r="E113" i="10"/>
  <c r="G113" i="10"/>
  <c r="I113" i="10"/>
  <c r="I56" i="10"/>
  <c r="H113" i="10"/>
  <c r="H56" i="10"/>
  <c r="D56" i="10"/>
  <c r="D113" i="10"/>
  <c r="F113" i="10"/>
  <c r="I59" i="10" l="1"/>
  <c r="H59" i="10"/>
  <c r="G59" i="10"/>
  <c r="F59" i="10"/>
  <c r="J55" i="10"/>
  <c r="D59" i="10"/>
  <c r="E59" i="10"/>
  <c r="J30" i="10"/>
  <c r="J59" i="10" l="1"/>
  <c r="K28" i="6"/>
</calcChain>
</file>

<file path=xl/comments1.xml><?xml version="1.0" encoding="utf-8"?>
<comments xmlns="http://schemas.openxmlformats.org/spreadsheetml/2006/main">
  <authors>
    <author>Günter Schäffler</author>
  </authors>
  <commentList>
    <comment ref="B12" authorId="0">
      <text>
        <r>
          <rPr>
            <b/>
            <u/>
            <sz val="9"/>
            <color indexed="81"/>
            <rFont val="Tahoma"/>
            <family val="2"/>
          </rPr>
          <t>Anmerkung aus DIN 18041:2016-03</t>
        </r>
        <r>
          <rPr>
            <b/>
            <sz val="9"/>
            <color indexed="81"/>
            <rFont val="Tahoma"/>
            <family val="2"/>
          </rPr>
          <t xml:space="preserve">
</t>
        </r>
        <r>
          <rPr>
            <sz val="9"/>
            <color indexed="81"/>
            <rFont val="Tahoma"/>
            <family val="2"/>
          </rPr>
          <t>Aus dem Behindertengleichstellungsgesetz, vergleichbaren Landesregelungen und der UN-Konvention über die Rechte von Menschen mit Behinderungen ergibt sich, dass der Öffentlichkeit zugängliche Neubauten inklusiv zu errichten sind, soweit dies nicht nur mit einem unverhältnismäßigen Mehraufwand erfüllt werden kann. Näheres ist den jeweiligen Landesgesetzen zu entnehmen.</t>
        </r>
      </text>
    </comment>
  </commentList>
</comments>
</file>

<file path=xl/sharedStrings.xml><?xml version="1.0" encoding="utf-8"?>
<sst xmlns="http://schemas.openxmlformats.org/spreadsheetml/2006/main" count="298" uniqueCount="192">
  <si>
    <t>Frequenz</t>
  </si>
  <si>
    <t>Ort:</t>
  </si>
  <si>
    <t>Raum:</t>
  </si>
  <si>
    <t>Straße:</t>
  </si>
  <si>
    <t>Objekt:</t>
  </si>
  <si>
    <t>Schallabsorptionsgrad bei den unterschiedlichen Frequenzen</t>
  </si>
  <si>
    <t>125 Hz</t>
  </si>
  <si>
    <t>500 Hz</t>
  </si>
  <si>
    <t>1000 Hz</t>
  </si>
  <si>
    <t>2000 Hz</t>
  </si>
  <si>
    <t>4000 Hz</t>
  </si>
  <si>
    <t>Nachhallzeit nach der Verbesserung</t>
  </si>
  <si>
    <t>Nutzungsart:</t>
  </si>
  <si>
    <t>Nachhallzeit max.</t>
  </si>
  <si>
    <t>Nachhallzeit min.</t>
  </si>
  <si>
    <t>Differenz max-min</t>
  </si>
  <si>
    <t>mittlere Nachhallzeit</t>
  </si>
  <si>
    <t>Zusätzliche Absorptionsflächen zur Verbesserung der Raumakustik:</t>
  </si>
  <si>
    <t>Nachhallzeiten nach Verbesserung der Raumakustik:</t>
  </si>
  <si>
    <t>Nachhallzeiten</t>
  </si>
  <si>
    <t>Produkte</t>
  </si>
  <si>
    <t>äquivalente Absorptionsfläche</t>
  </si>
  <si>
    <t>250 Hz</t>
  </si>
  <si>
    <t>Äquivalente Absorptionsfläche bei den unterschiedlichen Frequenzen</t>
  </si>
  <si>
    <t>Kenndaten der Produkte</t>
  </si>
  <si>
    <t>Absorptionsgrade</t>
  </si>
  <si>
    <t>Summe:</t>
  </si>
  <si>
    <t>Äquivalente Absorptionsflächen</t>
  </si>
  <si>
    <t>Berechnung</t>
  </si>
  <si>
    <t>empfohlene max. Nachhallzeit</t>
  </si>
  <si>
    <t>empfohlene min. Nachhallzeit</t>
  </si>
  <si>
    <t>Nr.</t>
  </si>
  <si>
    <t>Anzahl</t>
  </si>
  <si>
    <t>Fläche</t>
  </si>
  <si>
    <t>[Stk]</t>
  </si>
  <si>
    <t>[m²]</t>
  </si>
  <si>
    <t>Produktbezeichnung</t>
  </si>
  <si>
    <t>Artikel</t>
  </si>
  <si>
    <t>Schallpegelminderung in [dB]</t>
  </si>
  <si>
    <t>Material</t>
  </si>
  <si>
    <t>Linoleum auf Beton</t>
  </si>
  <si>
    <t>Materialien</t>
  </si>
  <si>
    <t>Bereich</t>
  </si>
  <si>
    <t>Wand</t>
  </si>
  <si>
    <t>Decke</t>
  </si>
  <si>
    <t>Boden</t>
  </si>
  <si>
    <t>m²</t>
  </si>
  <si>
    <t>Stk.</t>
  </si>
  <si>
    <t>Fenster, Glasfassade</t>
  </si>
  <si>
    <t>Datum:</t>
  </si>
  <si>
    <t>Fenster</t>
  </si>
  <si>
    <t>Diese Angaben nicht löschen bzw. ändern (werden zur Berechnung benötigt)</t>
  </si>
  <si>
    <t>Noiseflex-Classic-MH 1000x500x20mm</t>
  </si>
  <si>
    <t>Noiseflex-Classic-MH 1000x500x40mm</t>
  </si>
  <si>
    <t>Noiseflex-Classic-MH 1000x500x50mm</t>
  </si>
  <si>
    <t>Noiseflex-Classic-MH 1000x500x60mm</t>
  </si>
  <si>
    <t>Noiseflex-Canvas 2000x1000x50mm, Abhängung 200mm</t>
  </si>
  <si>
    <t>Noiseflex-Canvas 2000x1000x50mm, Abhängung 400mm</t>
  </si>
  <si>
    <t>Noiseflex-Canvas 2000x1000x50mm, Abhängung 0mm</t>
  </si>
  <si>
    <t>Noiseflex-Canvas 2000x1000x50mm, Abhängung 25mm</t>
  </si>
  <si>
    <t>Noiseflex-Canvas 2000x1000x50mm, Abhängung 50mm</t>
  </si>
  <si>
    <t>Noiseflex-Canvas 2000x1000x50mm, Abhängung 100mm</t>
  </si>
  <si>
    <t>Noiseflex-Cube-MH 600x600x600mm</t>
  </si>
  <si>
    <t>Noiseflex-Cube-MH 400x400x400mm</t>
  </si>
  <si>
    <t>Noiseflex-Freestyle-MH Eckabsorber 480x480x1000mm</t>
  </si>
  <si>
    <t>Noiseflex-Quadra-MH 350x350x2000mm</t>
  </si>
  <si>
    <t>Noiseflex-Corpo-MH Zylinder 1200x150mm</t>
  </si>
  <si>
    <t>Noiseflex-Corpo-MH Zylinder 1200x230mm</t>
  </si>
  <si>
    <t>Wir haften nicht für Schäden infolge der Benutzung der Mess- bzw. Rechenergebnisse. Insbesondere ist jede Haftung für Schäden (z.B. eine fehlerhafte Planung)</t>
  </si>
  <si>
    <t>ausgeschlossen, die durch Verwendung der Mess- bzw.  Rechenergebnissen verursacht werden. Die Ergebnisse haben lediglich einen orientierenden Charakter. Für eine</t>
  </si>
  <si>
    <t>genauere Planung von Akustikmaßnahmen sollte ein Akustiker mit einbezogen werden.</t>
  </si>
  <si>
    <t>s (Mittelwert 250-2000 Hz)</t>
  </si>
  <si>
    <t>dB (Mittelwert 250-2000 Hz)</t>
  </si>
  <si>
    <t>Objektname</t>
  </si>
  <si>
    <t>Straßenname</t>
  </si>
  <si>
    <t>Ortsname</t>
  </si>
  <si>
    <t>Datum der Berechnung</t>
  </si>
  <si>
    <t>Absorber 1, Anzahl</t>
  </si>
  <si>
    <t>Absorber 2, Anzahl</t>
  </si>
  <si>
    <t>Absorber 3, Anzahl</t>
  </si>
  <si>
    <t>Tür</t>
  </si>
  <si>
    <t>Möbel</t>
  </si>
  <si>
    <t>Noiseflex-Classic-MH 1000x500x70mm</t>
  </si>
  <si>
    <t>Muster</t>
  </si>
  <si>
    <t>Verbesserung der Hörsamkeit in Räumen der Gruppe A gem. DIN 18041</t>
  </si>
  <si>
    <t>Bemerkungen</t>
  </si>
  <si>
    <t>pro</t>
  </si>
  <si>
    <t>Tsoll</t>
  </si>
  <si>
    <t>(gem. DIN 18041: 2016-03)</t>
  </si>
  <si>
    <t>Absorber 4, Anzahl</t>
  </si>
  <si>
    <t>Noiseflex-Classic-MH 1000x500x100mm</t>
  </si>
  <si>
    <t>Noiseflex-Dividi 2000x1000mm</t>
  </si>
  <si>
    <t>Noiseflex-Dividi 1600x1000mm</t>
  </si>
  <si>
    <t>Noiseflex-Quadra-Slim 350x350x1000mm</t>
  </si>
  <si>
    <t>Noiseflex-Quadra-Slim 350x350x1100mm</t>
  </si>
  <si>
    <t>Noiseflex-Conso 25mm mit Verhärtung</t>
  </si>
  <si>
    <t>Noiseflex-Conso 50mm mit Verhärtung</t>
  </si>
  <si>
    <t>Noiseflex-Conso 40mm ohne Verhärtung</t>
  </si>
  <si>
    <t>Noiseflex-Piano 40mm</t>
  </si>
  <si>
    <t>Noiseflex-Piano 20mm</t>
  </si>
  <si>
    <t>Noiseflex-Piano 25mm</t>
  </si>
  <si>
    <t>Noiseflex-Piano 50mm</t>
  </si>
  <si>
    <t>Schallabsorptionsgrad bzw. äquivalente Absorptionsfläche</t>
  </si>
  <si>
    <t>Kenndaten der Materialien (Tabelle aus DIN 18041:2016 und DIN EN 12354-6:2003)</t>
  </si>
  <si>
    <t>Schallabsorptionsgrad bzw. äquiv. Absorptionsfläche</t>
  </si>
  <si>
    <r>
      <t>Nachhallzeit T</t>
    </r>
    <r>
      <rPr>
        <b/>
        <vertAlign val="subscript"/>
        <sz val="12"/>
        <rFont val="Arial"/>
        <family val="2"/>
      </rPr>
      <t>soll</t>
    </r>
    <r>
      <rPr>
        <b/>
        <sz val="12"/>
        <rFont val="Arial"/>
        <family val="2"/>
      </rPr>
      <t>:</t>
    </r>
  </si>
  <si>
    <t>A1</t>
  </si>
  <si>
    <t>A2</t>
  </si>
  <si>
    <t>Gemeindesaal</t>
  </si>
  <si>
    <t>Hörsaal</t>
  </si>
  <si>
    <t>Versammlungsraum</t>
  </si>
  <si>
    <t>Schulaula</t>
  </si>
  <si>
    <t>A3</t>
  </si>
  <si>
    <t>Tagungsraum</t>
  </si>
  <si>
    <t>Besprechungsraum</t>
  </si>
  <si>
    <t>Konferenzraum</t>
  </si>
  <si>
    <t>Seminarraum</t>
  </si>
  <si>
    <t>A4</t>
  </si>
  <si>
    <t>Video-Konferenzraum</t>
  </si>
  <si>
    <t>A5</t>
  </si>
  <si>
    <t>Berechnung der Nachhallzeit vor der Verbesserung</t>
  </si>
  <si>
    <t>Noiseflex-Picture+ 1000x1000x40mm</t>
  </si>
  <si>
    <t>Noiseflex-Picture+ 1000x1000x65mm</t>
  </si>
  <si>
    <t>Noiseflex-Mensa 1200x600x45mm</t>
  </si>
  <si>
    <t>Noiseflex-Mensa 1000x500x45mm</t>
  </si>
  <si>
    <t>Rohfußboden (Beton, Estrich)</t>
  </si>
  <si>
    <t>Fliesen, Marmor</t>
  </si>
  <si>
    <t>Parkettfußboden</t>
  </si>
  <si>
    <t>Teppichboden dünn (bis 6mm)</t>
  </si>
  <si>
    <t>Teppichboden dick (über 6mm)</t>
  </si>
  <si>
    <t>Massivdecke unverputzt</t>
  </si>
  <si>
    <t>Massivdecke verputzt</t>
  </si>
  <si>
    <t>Massivdecke mit Tapete</t>
  </si>
  <si>
    <t>Holzbauweise</t>
  </si>
  <si>
    <t>Beton unverputzt</t>
  </si>
  <si>
    <t>Wand gemauert, nicht verputzt</t>
  </si>
  <si>
    <t>Massivwand verputzt</t>
  </si>
  <si>
    <t>Massivwand mit Tapete</t>
  </si>
  <si>
    <t>Holz- oder GK-Ständerwände</t>
  </si>
  <si>
    <t>Bücherregal (Wandfläche)</t>
  </si>
  <si>
    <t>Fenster ohne Vorhang</t>
  </si>
  <si>
    <t>Fenster mit Vorhang leicht</t>
  </si>
  <si>
    <t>Fenster mit Vorhang schwer</t>
  </si>
  <si>
    <t>Holzmöbel in qm</t>
  </si>
  <si>
    <t>Polstermöbel in qm</t>
  </si>
  <si>
    <t>Anzahl Personen sitzend</t>
  </si>
  <si>
    <t>Anzahl Personen stehend</t>
  </si>
  <si>
    <t>Anzahl Schüler in Unterrichtsräumen</t>
  </si>
  <si>
    <t>Anzahl Kinder in Kindergärten</t>
  </si>
  <si>
    <t>Holztür</t>
  </si>
  <si>
    <t>Raumarten</t>
  </si>
  <si>
    <t>Musikvorführaum</t>
  </si>
  <si>
    <t>Gruppe</t>
  </si>
  <si>
    <t>Musikproberaum</t>
  </si>
  <si>
    <t>Gerichtssaal</t>
  </si>
  <si>
    <t>Gerichtssaal (inklusiv)</t>
  </si>
  <si>
    <t>Gemeindesaal (inklusiv)</t>
  </si>
  <si>
    <t>Hörsaal (inklusiv)</t>
  </si>
  <si>
    <t>Versammlungsraum (inklusiv)</t>
  </si>
  <si>
    <t>Schulaula (inklusiv)</t>
  </si>
  <si>
    <t>Unterrichstraum</t>
  </si>
  <si>
    <t>Gruppenraum in Kita´s</t>
  </si>
  <si>
    <t>Gruppenraum in Pflegeeinrichtungen</t>
  </si>
  <si>
    <t>Gruppenraum in Seniorenheimen</t>
  </si>
  <si>
    <t>Unterrichstraum (inklusiv)</t>
  </si>
  <si>
    <t>Tagungsraum (inklusiv)</t>
  </si>
  <si>
    <t>Besprechungsraum (inklusiv)</t>
  </si>
  <si>
    <t>Konferenzraum (inklusiv)</t>
  </si>
  <si>
    <t>Seminarraum (inklusiv)</t>
  </si>
  <si>
    <t>Gruppenraum in Kita´s (inklusiv)</t>
  </si>
  <si>
    <t>Gruppenraum in Pflegeeinrichtungen (inklusiv)</t>
  </si>
  <si>
    <t>Gruppenraum in Seniorenheimen (inklusiv)</t>
  </si>
  <si>
    <t>Sporthalle</t>
  </si>
  <si>
    <t>Schwimmhalle</t>
  </si>
  <si>
    <t>Sollwert</t>
  </si>
  <si>
    <t>Raumgruppe:</t>
  </si>
  <si>
    <t>Raumbezeichnung</t>
  </si>
  <si>
    <t>Fläche/Einheit</t>
  </si>
  <si>
    <r>
      <t>Volumen in m</t>
    </r>
    <r>
      <rPr>
        <i/>
        <vertAlign val="superscript"/>
        <sz val="11"/>
        <rFont val="Arial"/>
        <family val="2"/>
      </rPr>
      <t>3</t>
    </r>
  </si>
  <si>
    <t>Notwendige Eingaben: (nur gelbe Felder)</t>
  </si>
  <si>
    <t>Nutzungsart (Auswahlliste)</t>
  </si>
  <si>
    <t>Material 1 (Auswahlliste), Bereich und Fläche</t>
  </si>
  <si>
    <t>Material 2 (Auswahlliste), Bereich und Fläche</t>
  </si>
  <si>
    <t>Material 3 (Auswahlliste), Bereich und Fläche</t>
  </si>
  <si>
    <t>Material 4 (Auswahlliste), Bereich und Fläche</t>
  </si>
  <si>
    <t>Material 5 (Auswahlliste), Bereich und Fläche</t>
  </si>
  <si>
    <t>Material 6 (Auswahlliste), Bereich und Fläche</t>
  </si>
  <si>
    <t>Material 7 (Auswahlliste), Bereich und Fläche</t>
  </si>
  <si>
    <t>Material 8 (Auswahlliste), Bereich und Fläche</t>
  </si>
  <si>
    <t>Material 9 (Auswahlliste), Bereich und Fläche</t>
  </si>
  <si>
    <t>Material 10 (Auswahlliste), Bereich und Fläche</t>
  </si>
  <si>
    <t>Volumen in [m³]: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</si>
</sst>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25" x14ac:knownFonts="1">
    <font>
      <sz val="10"/>
      <name val="Arial"/>
    </font>
    <font>
      <sz val="11"/>
      <color theme="1"/>
      <name val="Calibri"/>
      <family val="2"/>
      <scheme val="minor"/>
    </font>
    <font>
      <b/>
      <sz val="10"/>
      <name val="Arial"/>
      <family val="2"/>
    </font>
    <font>
      <b/>
      <i/>
      <sz val="10"/>
      <name val="Arial"/>
      <family val="2"/>
    </font>
    <font>
      <sz val="10"/>
      <name val="Arial"/>
      <family val="2"/>
    </font>
    <font>
      <sz val="10"/>
      <color indexed="10"/>
      <name val="Arial"/>
      <family val="2"/>
    </font>
    <font>
      <b/>
      <u/>
      <sz val="10"/>
      <name val="Arial"/>
      <family val="2"/>
    </font>
    <font>
      <sz val="12"/>
      <name val="Arial"/>
      <family val="2"/>
    </font>
    <font>
      <b/>
      <sz val="12"/>
      <name val="Arial"/>
      <family val="2"/>
    </font>
    <font>
      <b/>
      <vertAlign val="subscript"/>
      <sz val="12"/>
      <name val="Arial"/>
      <family val="2"/>
    </font>
    <font>
      <b/>
      <sz val="18"/>
      <name val="Arial"/>
      <family val="2"/>
    </font>
    <font>
      <vertAlign val="superscript"/>
      <sz val="10"/>
      <name val="Arial"/>
      <family val="2"/>
    </font>
    <font>
      <sz val="8"/>
      <name val="Arial"/>
      <family val="2"/>
    </font>
    <font>
      <sz val="10"/>
      <color indexed="55"/>
      <name val="Arial"/>
      <family val="2"/>
    </font>
    <font>
      <sz val="10"/>
      <color indexed="22"/>
      <name val="Arial"/>
      <family val="2"/>
    </font>
    <font>
      <b/>
      <sz val="10"/>
      <color indexed="10"/>
      <name val="Arial"/>
      <family val="2"/>
    </font>
    <font>
      <b/>
      <sz val="9"/>
      <color indexed="81"/>
      <name val="Tahoma"/>
      <family val="2"/>
    </font>
    <font>
      <sz val="9"/>
      <color indexed="81"/>
      <name val="Tahoma"/>
      <family val="2"/>
    </font>
    <font>
      <b/>
      <u/>
      <sz val="9"/>
      <color indexed="81"/>
      <name val="Tahoma"/>
      <family val="2"/>
    </font>
    <font>
      <i/>
      <sz val="11"/>
      <name val="Arial"/>
      <family val="2"/>
    </font>
    <font>
      <i/>
      <u/>
      <sz val="11"/>
      <name val="Arial"/>
      <family val="2"/>
    </font>
    <font>
      <i/>
      <vertAlign val="superscript"/>
      <sz val="11"/>
      <name val="Arial"/>
      <family val="2"/>
    </font>
    <font>
      <i/>
      <sz val="11"/>
      <color rgb="FFFF0000"/>
      <name val="Arial"/>
      <family val="2"/>
    </font>
    <font>
      <sz val="10"/>
      <color theme="0"/>
      <name val="Arial"/>
      <family val="2"/>
    </font>
    <font>
      <b/>
      <sz val="10"/>
      <color theme="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68">
    <xf numFmtId="0" fontId="0" fillId="0" borderId="0" xfId="0"/>
    <xf numFmtId="0" fontId="0" fillId="0" borderId="1" xfId="0" applyBorder="1"/>
    <xf numFmtId="2" fontId="0" fillId="0" borderId="1" xfId="0" applyNumberFormat="1" applyBorder="1" applyAlignment="1">
      <alignment horizontal="center"/>
    </xf>
    <xf numFmtId="1" fontId="2" fillId="0" borderId="0" xfId="0" applyNumberFormat="1" applyFont="1" applyFill="1" applyBorder="1" applyAlignment="1">
      <alignment horizontal="center"/>
    </xf>
    <xf numFmtId="0" fontId="0" fillId="0" borderId="0" xfId="0" applyFill="1" applyBorder="1"/>
    <xf numFmtId="2" fontId="0" fillId="0" borderId="0" xfId="0" applyNumberFormat="1" applyFill="1" applyBorder="1" applyAlignment="1">
      <alignment horizontal="center"/>
    </xf>
    <xf numFmtId="0" fontId="6" fillId="0" borderId="0" xfId="0" applyFont="1"/>
    <xf numFmtId="2" fontId="0" fillId="0" borderId="1" xfId="0" applyNumberForma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vertical="center" wrapText="1"/>
    </xf>
    <xf numFmtId="0" fontId="0" fillId="0" borderId="6" xfId="0" applyBorder="1" applyAlignment="1">
      <alignment horizontal="left"/>
    </xf>
    <xf numFmtId="2" fontId="0" fillId="0" borderId="7" xfId="0" applyNumberFormat="1" applyBorder="1" applyAlignment="1">
      <alignment horizontal="center"/>
    </xf>
    <xf numFmtId="2" fontId="0" fillId="0" borderId="8" xfId="0" applyNumberFormat="1" applyBorder="1" applyAlignment="1">
      <alignment horizontal="center"/>
    </xf>
    <xf numFmtId="0" fontId="0" fillId="0" borderId="9" xfId="0" applyBorder="1" applyAlignment="1">
      <alignment horizontal="left"/>
    </xf>
    <xf numFmtId="2" fontId="0" fillId="0" borderId="10" xfId="0" applyNumberFormat="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7" xfId="0" applyNumberFormat="1" applyBorder="1" applyAlignment="1">
      <alignment horizontal="center" vertical="center"/>
    </xf>
    <xf numFmtId="2" fontId="0" fillId="0" borderId="11" xfId="0" applyNumberFormat="1" applyBorder="1" applyAlignment="1">
      <alignment horizontal="center" vertical="center"/>
    </xf>
    <xf numFmtId="0" fontId="0" fillId="0" borderId="11" xfId="0" applyBorder="1"/>
    <xf numFmtId="0" fontId="2" fillId="2" borderId="13" xfId="0" applyFont="1" applyFill="1" applyBorder="1" applyAlignment="1">
      <alignment horizontal="left"/>
    </xf>
    <xf numFmtId="2" fontId="0" fillId="0" borderId="6" xfId="0" applyNumberFormat="1" applyBorder="1" applyAlignment="1">
      <alignment horizontal="center"/>
    </xf>
    <xf numFmtId="2" fontId="0" fillId="0" borderId="9" xfId="0" applyNumberFormat="1" applyBorder="1" applyAlignment="1">
      <alignment horizontal="center"/>
    </xf>
    <xf numFmtId="2" fontId="0" fillId="0" borderId="14" xfId="0" applyNumberFormat="1" applyBorder="1" applyAlignment="1">
      <alignment horizontal="center"/>
    </xf>
    <xf numFmtId="0" fontId="2" fillId="2" borderId="15" xfId="0" applyFont="1" applyFill="1" applyBorder="1" applyAlignment="1">
      <alignment horizontal="center" vertical="center"/>
    </xf>
    <xf numFmtId="0" fontId="6" fillId="0" borderId="0" xfId="0" applyFont="1" applyAlignment="1"/>
    <xf numFmtId="0" fontId="0" fillId="0" borderId="0" xfId="0" applyAlignment="1"/>
    <xf numFmtId="0" fontId="0" fillId="0" borderId="9" xfId="0" applyBorder="1" applyAlignment="1"/>
    <xf numFmtId="0" fontId="0" fillId="0" borderId="9" xfId="0" applyFill="1" applyBorder="1" applyAlignment="1"/>
    <xf numFmtId="0" fontId="0" fillId="0" borderId="14" xfId="0" applyFill="1" applyBorder="1" applyAlignment="1"/>
    <xf numFmtId="2" fontId="2" fillId="2" borderId="16" xfId="0" applyNumberFormat="1" applyFont="1" applyFill="1" applyBorder="1" applyAlignment="1">
      <alignment horizontal="center" vertical="center"/>
    </xf>
    <xf numFmtId="2" fontId="6" fillId="0" borderId="0" xfId="0" applyNumberFormat="1" applyFont="1" applyAlignment="1">
      <alignment horizontal="center"/>
    </xf>
    <xf numFmtId="2" fontId="0" fillId="0" borderId="0" xfId="0" applyNumberFormat="1" applyAlignment="1">
      <alignment horizontal="center"/>
    </xf>
    <xf numFmtId="0" fontId="0" fillId="0" borderId="0" xfId="0" applyAlignment="1">
      <alignment vertical="center"/>
    </xf>
    <xf numFmtId="0" fontId="0" fillId="0" borderId="0" xfId="0" applyAlignment="1">
      <alignmen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0" fillId="0" borderId="9" xfId="0" applyBorder="1" applyAlignment="1">
      <alignment vertical="center" wrapText="1"/>
    </xf>
    <xf numFmtId="0" fontId="0" fillId="0" borderId="20" xfId="0" applyBorder="1" applyAlignment="1">
      <alignment vertical="center" wrapText="1"/>
    </xf>
    <xf numFmtId="2" fontId="0" fillId="0" borderId="21" xfId="0" applyNumberFormat="1" applyBorder="1" applyAlignment="1">
      <alignment horizontal="center" vertical="center"/>
    </xf>
    <xf numFmtId="0" fontId="6" fillId="0" borderId="0" xfId="0" applyFont="1" applyAlignment="1">
      <alignment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11" fillId="0" borderId="0" xfId="0" applyFont="1" applyAlignment="1">
      <alignment vertical="center"/>
    </xf>
    <xf numFmtId="2" fontId="0" fillId="0" borderId="0" xfId="0" applyNumberFormat="1"/>
    <xf numFmtId="0" fontId="0" fillId="0" borderId="7" xfId="0" applyBorder="1" applyAlignment="1">
      <alignment horizontal="left"/>
    </xf>
    <xf numFmtId="0" fontId="0" fillId="0" borderId="1" xfId="0" applyBorder="1" applyAlignment="1">
      <alignment horizontal="left"/>
    </xf>
    <xf numFmtId="2" fontId="0" fillId="0" borderId="1" xfId="0" applyNumberFormat="1" applyBorder="1" applyAlignment="1">
      <alignment horizontal="center" wrapText="1"/>
    </xf>
    <xf numFmtId="0" fontId="0" fillId="0" borderId="1" xfId="0" applyBorder="1" applyAlignment="1">
      <alignment wrapText="1"/>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2" fontId="2" fillId="2" borderId="29" xfId="0" applyNumberFormat="1" applyFont="1" applyFill="1" applyBorder="1" applyAlignment="1">
      <alignment horizontal="center" vertical="center"/>
    </xf>
    <xf numFmtId="1" fontId="2" fillId="2" borderId="18" xfId="0" applyNumberFormat="1" applyFont="1" applyFill="1" applyBorder="1" applyAlignment="1">
      <alignment horizontal="center"/>
    </xf>
    <xf numFmtId="1" fontId="2" fillId="2" borderId="19" xfId="0" applyNumberFormat="1" applyFont="1" applyFill="1" applyBorder="1" applyAlignment="1">
      <alignment horizontal="center"/>
    </xf>
    <xf numFmtId="1" fontId="2" fillId="2" borderId="30" xfId="0" applyNumberFormat="1" applyFont="1" applyFill="1" applyBorder="1" applyAlignment="1">
      <alignment horizontal="center"/>
    </xf>
    <xf numFmtId="0" fontId="0" fillId="0" borderId="21" xfId="0" applyBorder="1" applyAlignment="1">
      <alignment horizontal="left"/>
    </xf>
    <xf numFmtId="2" fontId="0" fillId="0" borderId="21" xfId="0" applyNumberFormat="1" applyBorder="1" applyAlignment="1">
      <alignment horizontal="center"/>
    </xf>
    <xf numFmtId="2" fontId="0" fillId="0" borderId="19" xfId="0" applyNumberFormat="1" applyBorder="1" applyAlignment="1">
      <alignment horizontal="center"/>
    </xf>
    <xf numFmtId="0" fontId="0" fillId="0" borderId="14" xfId="0" applyBorder="1" applyAlignment="1">
      <alignment horizontal="left"/>
    </xf>
    <xf numFmtId="2" fontId="0" fillId="0" borderId="11" xfId="0" applyNumberFormat="1" applyBorder="1" applyAlignment="1">
      <alignment horizontal="center" wrapText="1"/>
    </xf>
    <xf numFmtId="0" fontId="0" fillId="0" borderId="31" xfId="0" applyBorder="1" applyAlignment="1">
      <alignment horizontal="left"/>
    </xf>
    <xf numFmtId="0" fontId="0" fillId="0" borderId="32" xfId="0" applyBorder="1" applyAlignment="1">
      <alignment wrapText="1"/>
    </xf>
    <xf numFmtId="2" fontId="0" fillId="0" borderId="32" xfId="0" applyNumberFormat="1" applyBorder="1" applyAlignment="1">
      <alignment horizontal="center" wrapText="1"/>
    </xf>
    <xf numFmtId="2" fontId="0" fillId="0" borderId="32" xfId="0" applyNumberFormat="1" applyBorder="1" applyAlignment="1">
      <alignment horizontal="center"/>
    </xf>
    <xf numFmtId="2" fontId="0" fillId="0" borderId="33" xfId="0" applyNumberFormat="1" applyBorder="1" applyAlignment="1">
      <alignment horizontal="center"/>
    </xf>
    <xf numFmtId="0" fontId="0" fillId="0" borderId="11" xfId="0" applyBorder="1" applyAlignment="1">
      <alignment wrapText="1"/>
    </xf>
    <xf numFmtId="0" fontId="0" fillId="0" borderId="6" xfId="0" applyBorder="1" applyAlignment="1"/>
    <xf numFmtId="0" fontId="0" fillId="0" borderId="7" xfId="0" applyBorder="1" applyAlignment="1">
      <alignment wrapText="1"/>
    </xf>
    <xf numFmtId="2" fontId="0" fillId="0" borderId="7" xfId="0" applyNumberFormat="1" applyBorder="1" applyAlignment="1">
      <alignment horizontal="center" wrapText="1"/>
    </xf>
    <xf numFmtId="0" fontId="0" fillId="0" borderId="14" xfId="0" applyBorder="1" applyAlignment="1"/>
    <xf numFmtId="0" fontId="0" fillId="0" borderId="31" xfId="0" applyBorder="1" applyAlignment="1"/>
    <xf numFmtId="2" fontId="0" fillId="3" borderId="36" xfId="0" applyNumberFormat="1" applyFill="1" applyBorder="1" applyAlignment="1" applyProtection="1">
      <alignment horizontal="right" vertical="center"/>
    </xf>
    <xf numFmtId="0" fontId="0" fillId="3" borderId="15" xfId="0" applyFill="1" applyBorder="1" applyAlignment="1" applyProtection="1">
      <alignment horizontal="left" vertical="center"/>
    </xf>
    <xf numFmtId="2" fontId="0" fillId="3" borderId="0" xfId="0" applyNumberFormat="1" applyFill="1" applyBorder="1" applyProtection="1"/>
    <xf numFmtId="0" fontId="0" fillId="3" borderId="0" xfId="0" applyFill="1" applyBorder="1" applyProtection="1"/>
    <xf numFmtId="0" fontId="0" fillId="3" borderId="37" xfId="0" applyFill="1" applyBorder="1" applyProtection="1"/>
    <xf numFmtId="0" fontId="15" fillId="0" borderId="0" xfId="0" applyFont="1" applyAlignment="1">
      <alignment vertical="center"/>
    </xf>
    <xf numFmtId="0" fontId="7" fillId="3" borderId="0" xfId="0" applyFont="1" applyFill="1" applyBorder="1" applyProtection="1"/>
    <xf numFmtId="0" fontId="7" fillId="3" borderId="0" xfId="0" applyFont="1" applyFill="1" applyBorder="1" applyAlignment="1" applyProtection="1">
      <alignment horizontal="left"/>
    </xf>
    <xf numFmtId="0" fontId="0" fillId="2" borderId="36" xfId="0" applyFill="1" applyBorder="1" applyProtection="1"/>
    <xf numFmtId="0" fontId="0" fillId="2" borderId="15" xfId="0" applyFill="1" applyBorder="1" applyProtection="1"/>
    <xf numFmtId="0" fontId="0" fillId="2" borderId="38" xfId="0" applyFill="1" applyBorder="1" applyProtection="1"/>
    <xf numFmtId="0" fontId="0" fillId="3" borderId="0" xfId="0" applyFill="1" applyProtection="1"/>
    <xf numFmtId="0" fontId="0" fillId="2" borderId="39" xfId="0" applyFill="1" applyBorder="1" applyProtection="1"/>
    <xf numFmtId="0" fontId="0" fillId="2" borderId="0" xfId="0" applyFill="1" applyBorder="1" applyProtection="1"/>
    <xf numFmtId="0" fontId="0" fillId="2" borderId="37" xfId="0" applyFill="1" applyBorder="1" applyProtection="1"/>
    <xf numFmtId="0" fontId="7" fillId="3" borderId="36" xfId="0" applyFont="1" applyFill="1" applyBorder="1" applyProtection="1"/>
    <xf numFmtId="0" fontId="7" fillId="3" borderId="15" xfId="0" applyFont="1" applyFill="1" applyBorder="1" applyProtection="1"/>
    <xf numFmtId="0" fontId="7" fillId="3" borderId="38" xfId="0" applyFont="1" applyFill="1" applyBorder="1" applyProtection="1"/>
    <xf numFmtId="0" fontId="7" fillId="3" borderId="0" xfId="0" applyFont="1" applyFill="1" applyProtection="1"/>
    <xf numFmtId="0" fontId="7" fillId="3" borderId="39" xfId="0" applyFont="1" applyFill="1" applyBorder="1" applyProtection="1"/>
    <xf numFmtId="0" fontId="8" fillId="3" borderId="0" xfId="0" applyFont="1" applyFill="1" applyBorder="1" applyProtection="1"/>
    <xf numFmtId="0" fontId="7" fillId="3" borderId="37" xfId="0" applyFont="1" applyFill="1" applyBorder="1" applyProtection="1"/>
    <xf numFmtId="0" fontId="8" fillId="3" borderId="0" xfId="0" applyFont="1" applyFill="1" applyBorder="1" applyAlignment="1" applyProtection="1">
      <alignment horizontal="left"/>
    </xf>
    <xf numFmtId="0" fontId="7" fillId="3" borderId="40" xfId="0" applyFont="1" applyFill="1" applyBorder="1" applyProtection="1"/>
    <xf numFmtId="0" fontId="8" fillId="3" borderId="41" xfId="0" applyFont="1" applyFill="1" applyBorder="1" applyAlignment="1" applyProtection="1">
      <alignment horizontal="left"/>
    </xf>
    <xf numFmtId="164" fontId="7" fillId="3" borderId="41" xfId="0" applyNumberFormat="1" applyFont="1" applyFill="1" applyBorder="1" applyAlignment="1" applyProtection="1">
      <alignment horizontal="center"/>
    </xf>
    <xf numFmtId="0" fontId="7" fillId="3" borderId="41" xfId="0" applyFont="1" applyFill="1" applyBorder="1" applyProtection="1"/>
    <xf numFmtId="0" fontId="7" fillId="3" borderId="42" xfId="0" applyFont="1" applyFill="1" applyBorder="1" applyProtection="1"/>
    <xf numFmtId="0" fontId="0" fillId="3" borderId="39" xfId="0" applyFill="1" applyBorder="1" applyProtection="1"/>
    <xf numFmtId="0" fontId="2" fillId="3" borderId="0"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4" xfId="0" applyFont="1" applyFill="1" applyBorder="1" applyAlignment="1" applyProtection="1">
      <alignment horizontal="center"/>
    </xf>
    <xf numFmtId="1" fontId="2" fillId="2" borderId="1" xfId="0" applyNumberFormat="1" applyFont="1" applyFill="1" applyBorder="1" applyAlignment="1" applyProtection="1">
      <alignment horizontal="center"/>
    </xf>
    <xf numFmtId="1" fontId="2" fillId="2" borderId="35" xfId="0" applyNumberFormat="1" applyFont="1" applyFill="1" applyBorder="1" applyAlignment="1" applyProtection="1">
      <alignment horizontal="center"/>
    </xf>
    <xf numFmtId="2" fontId="0" fillId="3" borderId="1" xfId="0" applyNumberFormat="1" applyFill="1" applyBorder="1" applyAlignment="1" applyProtection="1">
      <alignment horizontal="center" vertical="center"/>
    </xf>
    <xf numFmtId="2" fontId="0" fillId="3" borderId="35" xfId="0" applyNumberFormat="1" applyFill="1" applyBorder="1" applyAlignment="1" applyProtection="1">
      <alignment horizontal="center" vertical="center"/>
    </xf>
    <xf numFmtId="0" fontId="2" fillId="3" borderId="13" xfId="0" applyFont="1" applyFill="1" applyBorder="1" applyAlignment="1" applyProtection="1">
      <alignment horizontal="left" vertical="center" wrapText="1"/>
    </xf>
    <xf numFmtId="0" fontId="0" fillId="3" borderId="43" xfId="0" applyFill="1" applyBorder="1" applyAlignment="1" applyProtection="1">
      <alignment vertical="center"/>
    </xf>
    <xf numFmtId="2" fontId="2" fillId="3" borderId="7" xfId="0" applyNumberFormat="1" applyFont="1" applyFill="1" applyBorder="1" applyAlignment="1" applyProtection="1">
      <alignment horizontal="center" vertical="center"/>
    </xf>
    <xf numFmtId="0" fontId="2" fillId="3" borderId="24" xfId="0" applyFont="1" applyFill="1" applyBorder="1" applyAlignment="1" applyProtection="1">
      <alignment horizontal="left" vertical="center" wrapText="1"/>
    </xf>
    <xf numFmtId="0" fontId="0" fillId="3" borderId="44" xfId="0" applyFill="1" applyBorder="1" applyAlignment="1" applyProtection="1">
      <alignment vertical="center"/>
    </xf>
    <xf numFmtId="2" fontId="2" fillId="3" borderId="11" xfId="0" applyNumberFormat="1" applyFont="1" applyFill="1" applyBorder="1" applyAlignment="1" applyProtection="1">
      <alignment horizontal="center" vertical="center"/>
    </xf>
    <xf numFmtId="0" fontId="0" fillId="3" borderId="39" xfId="0" applyFill="1" applyBorder="1" applyAlignment="1" applyProtection="1">
      <alignment horizontal="center" vertical="center"/>
    </xf>
    <xf numFmtId="0" fontId="0" fillId="3" borderId="0" xfId="0" applyFill="1" applyBorder="1" applyAlignment="1" applyProtection="1">
      <alignment horizontal="center" vertical="center"/>
    </xf>
    <xf numFmtId="0" fontId="2" fillId="3" borderId="0" xfId="0" applyFont="1" applyFill="1" applyBorder="1" applyAlignment="1" applyProtection="1">
      <alignment horizontal="left" wrapText="1"/>
    </xf>
    <xf numFmtId="2" fontId="2" fillId="3" borderId="0" xfId="0" applyNumberFormat="1" applyFont="1" applyFill="1" applyBorder="1" applyAlignment="1" applyProtection="1">
      <alignment horizontal="center" vertical="center"/>
    </xf>
    <xf numFmtId="0" fontId="0" fillId="3" borderId="36" xfId="0" applyFill="1" applyBorder="1" applyProtection="1"/>
    <xf numFmtId="0" fontId="0" fillId="3" borderId="15" xfId="0" applyFill="1" applyBorder="1" applyAlignment="1" applyProtection="1">
      <alignment horizontal="left"/>
    </xf>
    <xf numFmtId="0" fontId="0" fillId="3" borderId="15" xfId="0" applyFill="1" applyBorder="1" applyProtection="1"/>
    <xf numFmtId="0" fontId="0" fillId="3" borderId="38" xfId="0" applyFill="1" applyBorder="1" applyProtection="1"/>
    <xf numFmtId="0" fontId="2" fillId="2" borderId="2"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2" fontId="0" fillId="3" borderId="10" xfId="0" applyNumberFormat="1" applyFill="1" applyBorder="1" applyAlignment="1" applyProtection="1">
      <alignment horizontal="center" vertical="center"/>
    </xf>
    <xf numFmtId="2" fontId="0" fillId="3" borderId="11" xfId="0" applyNumberFormat="1" applyFill="1" applyBorder="1" applyAlignment="1" applyProtection="1">
      <alignment horizontal="center" vertical="center"/>
    </xf>
    <xf numFmtId="2" fontId="0" fillId="3" borderId="12" xfId="0" applyNumberFormat="1" applyFill="1" applyBorder="1" applyAlignment="1" applyProtection="1">
      <alignment horizontal="center" vertical="center"/>
    </xf>
    <xf numFmtId="0" fontId="3" fillId="3" borderId="0" xfId="0" applyFont="1" applyFill="1" applyBorder="1" applyAlignment="1" applyProtection="1">
      <alignment horizontal="left" wrapText="1"/>
    </xf>
    <xf numFmtId="2" fontId="3" fillId="3" borderId="0" xfId="0" applyNumberFormat="1" applyFont="1" applyFill="1" applyBorder="1" applyAlignment="1" applyProtection="1">
      <alignment horizontal="center" vertical="center"/>
    </xf>
    <xf numFmtId="0" fontId="0" fillId="2" borderId="46" xfId="0" applyFill="1" applyBorder="1" applyProtection="1"/>
    <xf numFmtId="0" fontId="2" fillId="2" borderId="5" xfId="0" applyFont="1" applyFill="1" applyBorder="1" applyAlignment="1" applyProtection="1">
      <alignment horizontal="center"/>
    </xf>
    <xf numFmtId="0" fontId="0" fillId="2" borderId="47" xfId="0" applyFill="1" applyBorder="1" applyProtection="1"/>
    <xf numFmtId="1" fontId="2" fillId="2" borderId="10" xfId="0" applyNumberFormat="1" applyFont="1" applyFill="1" applyBorder="1" applyAlignment="1" applyProtection="1">
      <alignment horizontal="center"/>
    </xf>
    <xf numFmtId="0" fontId="3" fillId="3" borderId="48" xfId="0" applyFont="1" applyFill="1" applyBorder="1" applyAlignment="1" applyProtection="1">
      <alignment horizontal="left" vertical="center" wrapText="1"/>
    </xf>
    <xf numFmtId="0" fontId="0" fillId="3" borderId="49" xfId="0" applyFill="1" applyBorder="1" applyAlignment="1" applyProtection="1">
      <alignment vertical="center"/>
    </xf>
    <xf numFmtId="2" fontId="3" fillId="3" borderId="50" xfId="0" applyNumberFormat="1" applyFont="1" applyFill="1" applyBorder="1" applyAlignment="1" applyProtection="1">
      <alignment horizontal="center" vertical="center"/>
    </xf>
    <xf numFmtId="2" fontId="3" fillId="3" borderId="51" xfId="0" applyNumberFormat="1" applyFont="1" applyFill="1" applyBorder="1" applyAlignment="1" applyProtection="1">
      <alignment horizontal="center" vertical="center"/>
    </xf>
    <xf numFmtId="0" fontId="0" fillId="3" borderId="40" xfId="0" applyFill="1" applyBorder="1" applyProtection="1"/>
    <xf numFmtId="0" fontId="3" fillId="3" borderId="41" xfId="0" applyFont="1" applyFill="1" applyBorder="1" applyAlignment="1" applyProtection="1">
      <alignment horizontal="left" wrapText="1"/>
    </xf>
    <xf numFmtId="2" fontId="3" fillId="3" borderId="41" xfId="0" applyNumberFormat="1" applyFont="1" applyFill="1" applyBorder="1" applyAlignment="1" applyProtection="1">
      <alignment horizontal="center" vertical="center"/>
    </xf>
    <xf numFmtId="0" fontId="0" fillId="3" borderId="42" xfId="0" applyFill="1" applyBorder="1" applyProtection="1"/>
    <xf numFmtId="0" fontId="3" fillId="3" borderId="0" xfId="0" applyFont="1" applyFill="1" applyBorder="1" applyAlignment="1" applyProtection="1">
      <alignment horizontal="center" vertical="center"/>
    </xf>
    <xf numFmtId="0" fontId="0" fillId="2" borderId="4" xfId="0" applyFill="1" applyBorder="1" applyProtection="1"/>
    <xf numFmtId="0" fontId="0" fillId="2" borderId="5" xfId="0" applyFill="1" applyBorder="1" applyProtection="1"/>
    <xf numFmtId="0" fontId="0" fillId="3" borderId="22" xfId="0" applyFill="1" applyBorder="1" applyProtection="1"/>
    <xf numFmtId="0" fontId="0" fillId="3" borderId="52" xfId="0" applyFill="1" applyBorder="1" applyProtection="1"/>
    <xf numFmtId="0" fontId="0" fillId="3" borderId="22" xfId="0" applyFill="1" applyBorder="1" applyAlignment="1" applyProtection="1">
      <alignment horizontal="left"/>
    </xf>
    <xf numFmtId="2" fontId="4" fillId="3" borderId="1" xfId="0" applyNumberFormat="1" applyFont="1" applyFill="1" applyBorder="1" applyAlignment="1" applyProtection="1">
      <alignment horizontal="center"/>
    </xf>
    <xf numFmtId="2" fontId="4" fillId="3" borderId="10" xfId="0" applyNumberFormat="1" applyFont="1" applyFill="1" applyBorder="1" applyAlignment="1" applyProtection="1">
      <alignment horizontal="center"/>
    </xf>
    <xf numFmtId="0" fontId="0" fillId="3" borderId="24" xfId="0" applyFill="1" applyBorder="1" applyAlignment="1" applyProtection="1">
      <alignment horizontal="left"/>
    </xf>
    <xf numFmtId="0" fontId="0" fillId="3" borderId="44" xfId="0" applyFill="1" applyBorder="1" applyProtection="1"/>
    <xf numFmtId="2" fontId="4" fillId="3" borderId="11" xfId="0" applyNumberFormat="1" applyFont="1" applyFill="1" applyBorder="1" applyAlignment="1" applyProtection="1">
      <alignment horizontal="center"/>
    </xf>
    <xf numFmtId="2" fontId="4" fillId="3" borderId="12" xfId="0" applyNumberFormat="1" applyFont="1" applyFill="1" applyBorder="1" applyAlignment="1" applyProtection="1">
      <alignment horizontal="center"/>
    </xf>
    <xf numFmtId="0" fontId="0" fillId="3" borderId="0" xfId="0" applyFill="1" applyBorder="1" applyAlignment="1" applyProtection="1">
      <alignment horizontal="left"/>
    </xf>
    <xf numFmtId="2" fontId="4" fillId="3" borderId="0" xfId="0" applyNumberFormat="1" applyFont="1" applyFill="1" applyBorder="1" applyProtection="1"/>
    <xf numFmtId="0" fontId="2" fillId="3" borderId="48" xfId="0" applyFont="1" applyFill="1" applyBorder="1" applyProtection="1"/>
    <xf numFmtId="0" fontId="2" fillId="3" borderId="53" xfId="0" applyFont="1" applyFill="1" applyBorder="1" applyProtection="1"/>
    <xf numFmtId="164" fontId="2" fillId="3" borderId="50" xfId="0" applyNumberFormat="1" applyFont="1" applyFill="1" applyBorder="1" applyAlignment="1" applyProtection="1">
      <alignment horizontal="center"/>
    </xf>
    <xf numFmtId="164" fontId="2" fillId="3" borderId="51" xfId="0" applyNumberFormat="1" applyFont="1" applyFill="1" applyBorder="1" applyAlignment="1" applyProtection="1">
      <alignment horizontal="center"/>
    </xf>
    <xf numFmtId="1" fontId="0" fillId="3" borderId="0" xfId="0" applyNumberFormat="1" applyFill="1" applyBorder="1" applyProtection="1"/>
    <xf numFmtId="0" fontId="0" fillId="3" borderId="41" xfId="0" applyFill="1" applyBorder="1" applyProtection="1"/>
    <xf numFmtId="0" fontId="5" fillId="3" borderId="0" xfId="0" applyFont="1" applyFill="1" applyProtection="1"/>
    <xf numFmtId="1" fontId="0" fillId="3" borderId="0" xfId="0" applyNumberFormat="1" applyFill="1" applyAlignment="1" applyProtection="1">
      <alignment horizontal="right"/>
    </xf>
    <xf numFmtId="0" fontId="4" fillId="3" borderId="0" xfId="0" applyFont="1" applyFill="1" applyProtection="1"/>
    <xf numFmtId="2" fontId="14" fillId="3" borderId="0" xfId="0" applyNumberFormat="1" applyFont="1" applyFill="1" applyBorder="1" applyProtection="1"/>
    <xf numFmtId="2" fontId="4" fillId="3" borderId="0" xfId="0" applyNumberFormat="1" applyFont="1" applyFill="1" applyProtection="1"/>
    <xf numFmtId="0" fontId="4" fillId="0" borderId="17" xfId="0" applyFont="1" applyBorder="1" applyAlignment="1">
      <alignment horizontal="left"/>
    </xf>
    <xf numFmtId="2" fontId="8" fillId="3" borderId="0" xfId="0" applyNumberFormat="1" applyFont="1" applyFill="1" applyBorder="1" applyAlignment="1" applyProtection="1">
      <alignment horizontal="center" vertical="center"/>
    </xf>
    <xf numFmtId="0" fontId="4" fillId="4" borderId="13" xfId="0" applyFont="1" applyFill="1" applyBorder="1" applyAlignment="1">
      <alignment vertical="center"/>
    </xf>
    <xf numFmtId="0" fontId="2" fillId="4" borderId="25" xfId="0" applyFont="1" applyFill="1" applyBorder="1" applyAlignment="1">
      <alignment vertical="center"/>
    </xf>
    <xf numFmtId="1" fontId="2" fillId="4" borderId="24" xfId="0" applyNumberFormat="1" applyFont="1" applyFill="1" applyBorder="1" applyAlignment="1">
      <alignment horizontal="center" vertical="center"/>
    </xf>
    <xf numFmtId="0" fontId="0" fillId="4" borderId="28" xfId="0" applyFill="1" applyBorder="1" applyAlignment="1">
      <alignment vertical="center"/>
    </xf>
    <xf numFmtId="2" fontId="0" fillId="0" borderId="3" xfId="0" applyNumberFormat="1" applyBorder="1" applyAlignment="1">
      <alignment horizontal="center" vertical="center"/>
    </xf>
    <xf numFmtId="0" fontId="4" fillId="0" borderId="13" xfId="0" applyFont="1" applyBorder="1" applyAlignment="1">
      <alignment vertical="center"/>
    </xf>
    <xf numFmtId="0" fontId="0" fillId="0" borderId="58" xfId="0" applyBorder="1" applyAlignment="1">
      <alignment vertical="center"/>
    </xf>
    <xf numFmtId="2" fontId="0" fillId="0" borderId="35" xfId="0" applyNumberFormat="1" applyBorder="1" applyAlignment="1">
      <alignment horizontal="center" vertical="center"/>
    </xf>
    <xf numFmtId="0" fontId="4" fillId="0" borderId="22" xfId="0" applyFont="1" applyBorder="1" applyAlignment="1">
      <alignment vertical="center"/>
    </xf>
    <xf numFmtId="0" fontId="0" fillId="0" borderId="26" xfId="0" applyBorder="1" applyAlignment="1">
      <alignment vertical="center"/>
    </xf>
    <xf numFmtId="2" fontId="0" fillId="0" borderId="18" xfId="0" applyNumberFormat="1" applyBorder="1" applyAlignment="1">
      <alignment horizontal="center" vertical="center"/>
    </xf>
    <xf numFmtId="0" fontId="4" fillId="0" borderId="9" xfId="0" applyFont="1" applyBorder="1" applyAlignment="1">
      <alignment vertical="center" wrapText="1"/>
    </xf>
    <xf numFmtId="2" fontId="4" fillId="0" borderId="1" xfId="0" applyNumberFormat="1" applyFont="1" applyBorder="1" applyAlignment="1">
      <alignment horizontal="center" vertical="center"/>
    </xf>
    <xf numFmtId="0" fontId="4" fillId="0" borderId="14" xfId="0" applyFont="1" applyBorder="1" applyAlignment="1">
      <alignment vertical="center" wrapText="1"/>
    </xf>
    <xf numFmtId="2" fontId="0" fillId="0" borderId="59" xfId="0" applyNumberFormat="1" applyBorder="1" applyAlignment="1">
      <alignment horizontal="center" vertical="center"/>
    </xf>
    <xf numFmtId="0" fontId="4" fillId="0" borderId="24" xfId="0" applyFont="1" applyBorder="1" applyAlignment="1">
      <alignment vertical="center"/>
    </xf>
    <xf numFmtId="0" fontId="0" fillId="0" borderId="27" xfId="0" applyBorder="1" applyAlignment="1">
      <alignment vertical="center"/>
    </xf>
    <xf numFmtId="0" fontId="4" fillId="0" borderId="31" xfId="0" applyFont="1" applyBorder="1" applyAlignment="1">
      <alignment vertical="center" wrapText="1"/>
    </xf>
    <xf numFmtId="2" fontId="0" fillId="0" borderId="32" xfId="0" applyNumberFormat="1" applyBorder="1" applyAlignment="1">
      <alignment horizontal="center" vertical="center"/>
    </xf>
    <xf numFmtId="2" fontId="0" fillId="0" borderId="34" xfId="0" applyNumberFormat="1" applyBorder="1" applyAlignment="1">
      <alignment horizontal="center" vertical="center"/>
    </xf>
    <xf numFmtId="0" fontId="0" fillId="0" borderId="54" xfId="0" applyBorder="1" applyAlignment="1">
      <alignment vertical="center"/>
    </xf>
    <xf numFmtId="0" fontId="0" fillId="0" borderId="25" xfId="0" applyBorder="1" applyAlignment="1">
      <alignment vertical="center"/>
    </xf>
    <xf numFmtId="0" fontId="4" fillId="0" borderId="26" xfId="0" applyFont="1" applyBorder="1" applyAlignment="1">
      <alignment vertical="center"/>
    </xf>
    <xf numFmtId="0" fontId="4" fillId="0" borderId="17" xfId="0" applyFont="1" applyBorder="1" applyAlignment="1">
      <alignment vertical="center" wrapText="1"/>
    </xf>
    <xf numFmtId="2" fontId="0" fillId="0" borderId="29" xfId="0" applyNumberFormat="1" applyBorder="1" applyAlignment="1">
      <alignment horizontal="center" vertical="center"/>
    </xf>
    <xf numFmtId="2" fontId="0" fillId="0" borderId="60" xfId="0" applyNumberFormat="1" applyBorder="1" applyAlignment="1">
      <alignment horizontal="center" vertical="center"/>
    </xf>
    <xf numFmtId="0" fontId="4" fillId="0" borderId="30" xfId="0" applyFont="1" applyBorder="1" applyAlignment="1">
      <alignment vertical="center"/>
    </xf>
    <xf numFmtId="0" fontId="0" fillId="0" borderId="28" xfId="0" applyBorder="1" applyAlignment="1">
      <alignment vertical="center"/>
    </xf>
    <xf numFmtId="0" fontId="4" fillId="0" borderId="6" xfId="0" applyFont="1" applyBorder="1" applyAlignment="1">
      <alignment vertical="center" wrapText="1"/>
    </xf>
    <xf numFmtId="0" fontId="4" fillId="0" borderId="20" xfId="0" applyFont="1" applyBorder="1" applyAlignment="1">
      <alignment vertical="center" wrapText="1"/>
    </xf>
    <xf numFmtId="0" fontId="0" fillId="0" borderId="29" xfId="0" applyBorder="1" applyAlignment="1">
      <alignment horizontal="left"/>
    </xf>
    <xf numFmtId="2" fontId="0" fillId="0" borderId="29" xfId="0" applyNumberFormat="1" applyBorder="1" applyAlignment="1">
      <alignment horizontal="center"/>
    </xf>
    <xf numFmtId="2" fontId="0" fillId="0" borderId="61" xfId="0" applyNumberFormat="1" applyBorder="1" applyAlignment="1">
      <alignment horizontal="center"/>
    </xf>
    <xf numFmtId="0" fontId="0" fillId="0" borderId="32" xfId="0" applyBorder="1" applyAlignment="1">
      <alignment horizontal="left"/>
    </xf>
    <xf numFmtId="0" fontId="4" fillId="0" borderId="9" xfId="0" applyFont="1" applyBorder="1" applyAlignment="1">
      <alignment horizontal="left"/>
    </xf>
    <xf numFmtId="0" fontId="4" fillId="0" borderId="14" xfId="0" applyFont="1" applyBorder="1" applyAlignment="1">
      <alignment horizontal="left"/>
    </xf>
    <xf numFmtId="0" fontId="0" fillId="0" borderId="11" xfId="0" applyBorder="1" applyAlignment="1">
      <alignment horizontal="left"/>
    </xf>
    <xf numFmtId="2" fontId="0" fillId="0" borderId="31" xfId="0" applyNumberFormat="1" applyBorder="1" applyAlignment="1">
      <alignment horizontal="center"/>
    </xf>
    <xf numFmtId="2" fontId="0" fillId="0" borderId="20" xfId="0" applyNumberFormat="1" applyBorder="1" applyAlignment="1">
      <alignment horizontal="center"/>
    </xf>
    <xf numFmtId="0" fontId="0" fillId="0" borderId="2" xfId="0" applyBorder="1" applyAlignment="1"/>
    <xf numFmtId="0" fontId="0" fillId="0" borderId="16" xfId="0" applyBorder="1" applyAlignment="1">
      <alignment wrapText="1"/>
    </xf>
    <xf numFmtId="2" fontId="0" fillId="0" borderId="16" xfId="0" applyNumberFormat="1" applyBorder="1" applyAlignment="1">
      <alignment horizontal="center" wrapText="1"/>
    </xf>
    <xf numFmtId="2" fontId="0" fillId="0" borderId="16" xfId="0" applyNumberFormat="1" applyBorder="1" applyAlignment="1">
      <alignment horizontal="center"/>
    </xf>
    <xf numFmtId="2" fontId="0" fillId="0" borderId="45" xfId="0" applyNumberFormat="1" applyBorder="1" applyAlignment="1">
      <alignment horizontal="center"/>
    </xf>
    <xf numFmtId="2" fontId="0" fillId="0" borderId="17" xfId="0" applyNumberFormat="1" applyBorder="1" applyAlignment="1">
      <alignment horizontal="center"/>
    </xf>
    <xf numFmtId="0" fontId="4" fillId="0" borderId="20" xfId="0" applyFont="1" applyBorder="1" applyAlignment="1">
      <alignment horizontal="left"/>
    </xf>
    <xf numFmtId="0" fontId="4" fillId="0" borderId="6" xfId="0" applyFont="1" applyBorder="1" applyAlignment="1">
      <alignment horizontal="left"/>
    </xf>
    <xf numFmtId="0" fontId="0" fillId="0" borderId="63" xfId="0" applyBorder="1" applyAlignment="1">
      <alignment horizontal="left"/>
    </xf>
    <xf numFmtId="0" fontId="0" fillId="0" borderId="50" xfId="0" applyBorder="1" applyAlignment="1">
      <alignment wrapText="1"/>
    </xf>
    <xf numFmtId="2" fontId="0" fillId="0" borderId="50" xfId="0" applyNumberFormat="1" applyBorder="1" applyAlignment="1">
      <alignment horizontal="center" wrapText="1"/>
    </xf>
    <xf numFmtId="2" fontId="0" fillId="0" borderId="50" xfId="0" applyNumberFormat="1" applyBorder="1" applyAlignment="1">
      <alignment horizontal="center"/>
    </xf>
    <xf numFmtId="2" fontId="0" fillId="0" borderId="51" xfId="0" applyNumberFormat="1" applyBorder="1" applyAlignment="1">
      <alignment horizontal="center"/>
    </xf>
    <xf numFmtId="2" fontId="0" fillId="0" borderId="63" xfId="0" applyNumberFormat="1" applyBorder="1" applyAlignment="1">
      <alignment horizontal="center"/>
    </xf>
    <xf numFmtId="0" fontId="0" fillId="0" borderId="20" xfId="0" applyBorder="1" applyAlignment="1">
      <alignment horizontal="left"/>
    </xf>
    <xf numFmtId="0" fontId="0" fillId="0" borderId="5" xfId="0" applyBorder="1" applyAlignment="1">
      <alignment vertical="center"/>
    </xf>
    <xf numFmtId="0" fontId="0" fillId="0" borderId="23" xfId="0" applyBorder="1" applyAlignment="1">
      <alignment vertical="center"/>
    </xf>
    <xf numFmtId="0" fontId="0" fillId="0" borderId="64" xfId="0" applyBorder="1" applyAlignment="1">
      <alignment vertical="center"/>
    </xf>
    <xf numFmtId="0" fontId="4" fillId="0" borderId="25" xfId="0" applyFont="1" applyBorder="1" applyAlignment="1">
      <alignment vertical="center"/>
    </xf>
    <xf numFmtId="0" fontId="0" fillId="0" borderId="20" xfId="0" applyBorder="1" applyAlignment="1">
      <alignment horizontal="left" vertical="center" wrapText="1"/>
    </xf>
    <xf numFmtId="0" fontId="0" fillId="0" borderId="65" xfId="0" applyBorder="1" applyAlignment="1">
      <alignment vertical="center"/>
    </xf>
    <xf numFmtId="0" fontId="0" fillId="0" borderId="31" xfId="0" applyBorder="1" applyAlignment="1">
      <alignment horizontal="left" vertical="center" wrapText="1"/>
    </xf>
    <xf numFmtId="0" fontId="0" fillId="0" borderId="55" xfId="0" applyBorder="1" applyAlignment="1">
      <alignment vertical="center"/>
    </xf>
    <xf numFmtId="0" fontId="6" fillId="0" borderId="63" xfId="0" applyFont="1" applyBorder="1" applyAlignment="1">
      <alignment vertical="center"/>
    </xf>
    <xf numFmtId="0" fontId="0" fillId="0" borderId="50"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2" xfId="0" applyBorder="1" applyAlignment="1">
      <alignment vertical="center"/>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4" xfId="0" applyFont="1" applyBorder="1" applyAlignment="1">
      <alignment horizontal="left" vertical="center" wrapText="1"/>
    </xf>
    <xf numFmtId="2" fontId="0" fillId="3" borderId="5" xfId="0" applyNumberFormat="1" applyFill="1" applyBorder="1" applyAlignment="1" applyProtection="1">
      <alignment horizontal="left" vertical="center"/>
    </xf>
    <xf numFmtId="2" fontId="0" fillId="3" borderId="23" xfId="0" applyNumberFormat="1" applyFill="1" applyBorder="1" applyAlignment="1" applyProtection="1">
      <alignment horizontal="left" vertical="center"/>
    </xf>
    <xf numFmtId="2" fontId="0" fillId="3" borderId="64" xfId="0" applyNumberFormat="1" applyFill="1" applyBorder="1" applyAlignment="1" applyProtection="1">
      <alignment horizontal="left" vertical="center"/>
    </xf>
    <xf numFmtId="0" fontId="4" fillId="0" borderId="5" xfId="0" applyFont="1" applyBorder="1" applyAlignment="1">
      <alignment vertical="center"/>
    </xf>
    <xf numFmtId="164" fontId="0" fillId="3" borderId="0" xfId="0" applyNumberFormat="1" applyFill="1" applyBorder="1" applyProtection="1"/>
    <xf numFmtId="0" fontId="4" fillId="0" borderId="31" xfId="0" applyFont="1" applyBorder="1" applyAlignment="1">
      <alignment horizontal="left" vertical="center" wrapText="1"/>
    </xf>
    <xf numFmtId="0" fontId="4" fillId="0" borderId="58" xfId="0" applyFont="1" applyBorder="1" applyAlignment="1">
      <alignment vertical="center"/>
    </xf>
    <xf numFmtId="0" fontId="4" fillId="0" borderId="63" xfId="0" applyFont="1" applyBorder="1" applyAlignment="1">
      <alignment horizontal="left" vertical="center" wrapText="1"/>
    </xf>
    <xf numFmtId="2" fontId="0" fillId="0" borderId="50" xfId="0" applyNumberFormat="1" applyBorder="1" applyAlignment="1">
      <alignment horizontal="center" vertical="center"/>
    </xf>
    <xf numFmtId="0" fontId="4" fillId="0" borderId="62" xfId="0" applyFont="1" applyBorder="1" applyAlignment="1">
      <alignment vertical="center"/>
    </xf>
    <xf numFmtId="0" fontId="4" fillId="0" borderId="67" xfId="0" applyFont="1" applyBorder="1" applyAlignment="1">
      <alignment vertical="center"/>
    </xf>
    <xf numFmtId="2" fontId="0" fillId="0" borderId="1" xfId="0" applyNumberFormat="1" applyBorder="1" applyAlignment="1">
      <alignment vertical="center"/>
    </xf>
    <xf numFmtId="2" fontId="0" fillId="0" borderId="35" xfId="0" applyNumberFormat="1" applyBorder="1" applyAlignment="1">
      <alignment vertical="center"/>
    </xf>
    <xf numFmtId="0" fontId="0" fillId="0" borderId="14" xfId="0" applyBorder="1" applyAlignment="1">
      <alignment vertical="center" wrapText="1"/>
    </xf>
    <xf numFmtId="2" fontId="0" fillId="0" borderId="11" xfId="0" applyNumberFormat="1" applyBorder="1" applyAlignment="1">
      <alignment vertical="center"/>
    </xf>
    <xf numFmtId="2" fontId="0" fillId="0" borderId="59" xfId="0" applyNumberForma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7" xfId="0" applyBorder="1" applyAlignment="1">
      <alignment horizontal="left" vertical="center" wrapText="1"/>
    </xf>
    <xf numFmtId="0" fontId="0" fillId="0" borderId="57" xfId="0" applyBorder="1" applyAlignment="1">
      <alignment vertical="center"/>
    </xf>
    <xf numFmtId="0" fontId="0" fillId="0" borderId="37" xfId="0" applyBorder="1" applyAlignment="1">
      <alignment vertical="center"/>
    </xf>
    <xf numFmtId="1" fontId="2" fillId="2" borderId="21" xfId="0" applyNumberFormat="1" applyFont="1" applyFill="1" applyBorder="1" applyAlignment="1" applyProtection="1">
      <alignment horizontal="center"/>
    </xf>
    <xf numFmtId="2" fontId="4" fillId="3" borderId="1" xfId="0" applyNumberFormat="1" applyFont="1" applyFill="1" applyBorder="1" applyAlignment="1" applyProtection="1">
      <alignment horizontal="center" vertical="center"/>
    </xf>
    <xf numFmtId="2" fontId="4" fillId="3" borderId="10" xfId="0" applyNumberFormat="1" applyFont="1" applyFill="1" applyBorder="1" applyAlignment="1" applyProtection="1">
      <alignment horizontal="center" vertical="center"/>
    </xf>
    <xf numFmtId="0" fontId="4" fillId="0" borderId="2" xfId="0" applyFont="1" applyBorder="1" applyAlignment="1">
      <alignment horizontal="left" vertical="center" wrapText="1"/>
    </xf>
    <xf numFmtId="0" fontId="4" fillId="0" borderId="56" xfId="0" applyFont="1" applyBorder="1" applyAlignment="1">
      <alignment vertical="center"/>
    </xf>
    <xf numFmtId="0" fontId="4" fillId="0" borderId="38" xfId="0" applyFont="1" applyBorder="1" applyAlignment="1">
      <alignment vertical="center"/>
    </xf>
    <xf numFmtId="0" fontId="2" fillId="2" borderId="68" xfId="0" applyFont="1" applyFill="1" applyBorder="1" applyAlignment="1">
      <alignment horizontal="center" vertical="center" wrapText="1"/>
    </xf>
    <xf numFmtId="1" fontId="2" fillId="2" borderId="59" xfId="0" applyNumberFormat="1" applyFont="1" applyFill="1" applyBorder="1" applyAlignment="1">
      <alignment horizontal="center" vertical="center"/>
    </xf>
    <xf numFmtId="0" fontId="0" fillId="0" borderId="31" xfId="0" applyBorder="1" applyAlignment="1">
      <alignment vertical="center" wrapText="1"/>
    </xf>
    <xf numFmtId="0" fontId="4" fillId="0" borderId="54" xfId="0" applyFont="1" applyBorder="1" applyAlignment="1">
      <alignment vertical="center"/>
    </xf>
    <xf numFmtId="0" fontId="0" fillId="0" borderId="25" xfId="0" applyFill="1" applyBorder="1" applyAlignment="1">
      <alignment vertical="center"/>
    </xf>
    <xf numFmtId="1" fontId="2" fillId="0" borderId="34" xfId="0" applyNumberFormat="1" applyFont="1" applyFill="1" applyBorder="1" applyAlignment="1">
      <alignment horizontal="center" vertical="center"/>
    </xf>
    <xf numFmtId="1" fontId="2" fillId="0" borderId="54" xfId="0" applyNumberFormat="1" applyFont="1" applyFill="1" applyBorder="1" applyAlignment="1">
      <alignment horizontal="center" vertical="center"/>
    </xf>
    <xf numFmtId="0" fontId="0" fillId="0" borderId="58" xfId="0" applyFill="1" applyBorder="1" applyAlignment="1">
      <alignment vertical="center"/>
    </xf>
    <xf numFmtId="1" fontId="2" fillId="0" borderId="59" xfId="0" applyNumberFormat="1" applyFont="1" applyFill="1" applyBorder="1" applyAlignment="1">
      <alignment horizontal="center" vertical="center"/>
    </xf>
    <xf numFmtId="1" fontId="2" fillId="0" borderId="24" xfId="0" applyNumberFormat="1" applyFont="1" applyFill="1" applyBorder="1" applyAlignment="1">
      <alignment horizontal="center" vertical="center"/>
    </xf>
    <xf numFmtId="0" fontId="0" fillId="0" borderId="28" xfId="0" applyFill="1" applyBorder="1" applyAlignment="1">
      <alignment vertical="center"/>
    </xf>
    <xf numFmtId="0" fontId="4" fillId="0" borderId="3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3" xfId="0" applyFont="1" applyBorder="1" applyAlignment="1">
      <alignment vertical="center"/>
    </xf>
    <xf numFmtId="2" fontId="0" fillId="0" borderId="0" xfId="0" applyNumberFormat="1" applyAlignment="1">
      <alignment vertical="center"/>
    </xf>
    <xf numFmtId="2" fontId="0" fillId="3" borderId="32" xfId="0" applyNumberFormat="1" applyFill="1" applyBorder="1" applyAlignment="1" applyProtection="1">
      <alignment horizontal="center" vertical="center"/>
    </xf>
    <xf numFmtId="2" fontId="0" fillId="3" borderId="34" xfId="0" applyNumberFormat="1" applyFill="1" applyBorder="1" applyAlignment="1" applyProtection="1">
      <alignment horizontal="center" vertical="center"/>
    </xf>
    <xf numFmtId="1" fontId="2" fillId="2" borderId="11" xfId="0" applyNumberFormat="1" applyFont="1" applyFill="1" applyBorder="1" applyAlignment="1" applyProtection="1">
      <alignment horizontal="center"/>
    </xf>
    <xf numFmtId="1" fontId="2" fillId="2" borderId="12" xfId="0" applyNumberFormat="1" applyFont="1" applyFill="1" applyBorder="1" applyAlignment="1" applyProtection="1">
      <alignment horizontal="center"/>
    </xf>
    <xf numFmtId="0" fontId="4" fillId="0" borderId="9" xfId="0" applyFont="1" applyBorder="1" applyAlignment="1"/>
    <xf numFmtId="0" fontId="10" fillId="2" borderId="39"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69"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0" fillId="3" borderId="22" xfId="0" applyFill="1" applyBorder="1" applyAlignment="1" applyProtection="1">
      <alignment horizontal="left" vertical="center" wrapText="1"/>
    </xf>
    <xf numFmtId="0" fontId="0" fillId="3" borderId="52" xfId="0" applyFill="1" applyBorder="1" applyAlignment="1" applyProtection="1">
      <alignment horizontal="left" vertical="center" wrapText="1"/>
    </xf>
    <xf numFmtId="0" fontId="2" fillId="2" borderId="38"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13" fillId="0" borderId="0"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0" fillId="0" borderId="6" xfId="0" applyBorder="1" applyAlignment="1">
      <alignment vertical="center" wrapText="1"/>
    </xf>
    <xf numFmtId="2" fontId="0" fillId="0" borderId="8" xfId="0" applyNumberFormat="1" applyBorder="1" applyAlignment="1">
      <alignment horizontal="center" vertical="center"/>
    </xf>
    <xf numFmtId="2" fontId="0" fillId="0" borderId="10" xfId="0" applyNumberFormat="1" applyBorder="1" applyAlignment="1">
      <alignment horizontal="center" vertical="center"/>
    </xf>
    <xf numFmtId="2" fontId="0" fillId="0" borderId="12" xfId="0" applyNumberFormat="1" applyBorder="1" applyAlignment="1">
      <alignment horizontal="center" vertical="center"/>
    </xf>
    <xf numFmtId="2" fontId="0" fillId="0" borderId="33" xfId="0" applyNumberFormat="1" applyBorder="1" applyAlignment="1">
      <alignment horizontal="center" vertical="center"/>
    </xf>
    <xf numFmtId="2" fontId="0" fillId="0" borderId="19" xfId="0" applyNumberFormat="1" applyBorder="1" applyAlignment="1">
      <alignment horizontal="center" vertical="center"/>
    </xf>
    <xf numFmtId="0" fontId="0" fillId="0" borderId="14" xfId="0" applyBorder="1" applyAlignment="1">
      <alignment vertical="center"/>
    </xf>
    <xf numFmtId="0" fontId="0" fillId="0" borderId="31" xfId="0" applyBorder="1" applyAlignment="1">
      <alignment vertical="center"/>
    </xf>
    <xf numFmtId="0" fontId="0" fillId="0" borderId="9" xfId="0" applyBorder="1" applyAlignment="1">
      <alignment vertical="center"/>
    </xf>
    <xf numFmtId="0" fontId="4" fillId="0" borderId="1" xfId="0" applyFont="1" applyBorder="1"/>
    <xf numFmtId="0" fontId="4" fillId="0" borderId="32" xfId="0" applyFont="1" applyBorder="1"/>
    <xf numFmtId="0" fontId="2" fillId="5" borderId="63" xfId="0" applyFont="1" applyFill="1" applyBorder="1"/>
    <xf numFmtId="0" fontId="2" fillId="5" borderId="51" xfId="0" applyFont="1" applyFill="1" applyBorder="1"/>
    <xf numFmtId="0" fontId="0" fillId="0" borderId="0" xfId="0" applyAlignment="1">
      <alignment horizontal="center"/>
    </xf>
    <xf numFmtId="0" fontId="2" fillId="5" borderId="66" xfId="0" applyFont="1" applyFill="1" applyBorder="1"/>
    <xf numFmtId="0" fontId="4" fillId="0" borderId="34" xfId="0" applyFont="1" applyBorder="1" applyAlignment="1">
      <alignment horizontal="center"/>
    </xf>
    <xf numFmtId="0" fontId="4" fillId="0" borderId="35" xfId="0" applyFont="1" applyBorder="1" applyAlignment="1">
      <alignment horizontal="center"/>
    </xf>
    <xf numFmtId="0" fontId="0" fillId="0" borderId="35" xfId="0" applyBorder="1" applyAlignment="1">
      <alignment horizontal="center"/>
    </xf>
    <xf numFmtId="0" fontId="4" fillId="6" borderId="1" xfId="0" applyFont="1" applyFill="1" applyBorder="1"/>
    <xf numFmtId="2" fontId="4" fillId="6" borderId="1" xfId="0" applyNumberFormat="1" applyFont="1" applyFill="1" applyBorder="1" applyProtection="1"/>
    <xf numFmtId="2" fontId="4" fillId="6" borderId="32" xfId="0" applyNumberFormat="1" applyFont="1" applyFill="1" applyBorder="1" applyProtection="1"/>
    <xf numFmtId="0" fontId="7" fillId="7" borderId="0" xfId="0" applyFont="1" applyFill="1" applyBorder="1" applyAlignment="1" applyProtection="1">
      <alignment horizontal="left"/>
      <protection locked="0"/>
    </xf>
    <xf numFmtId="0" fontId="7" fillId="7" borderId="18" xfId="0" applyFont="1" applyFill="1" applyBorder="1" applyAlignment="1" applyProtection="1">
      <alignment horizontal="left"/>
      <protection locked="0"/>
    </xf>
    <xf numFmtId="0" fontId="7" fillId="7" borderId="70" xfId="0" applyFont="1" applyFill="1" applyBorder="1" applyAlignment="1" applyProtection="1">
      <alignment horizontal="left"/>
      <protection locked="0"/>
    </xf>
    <xf numFmtId="0" fontId="7" fillId="7" borderId="71" xfId="0" applyFont="1" applyFill="1" applyBorder="1" applyAlignment="1" applyProtection="1">
      <alignment horizontal="left"/>
      <protection locked="0"/>
    </xf>
    <xf numFmtId="0" fontId="7" fillId="7" borderId="60" xfId="0" applyFont="1" applyFill="1" applyBorder="1" applyAlignment="1" applyProtection="1">
      <alignment horizontal="left"/>
      <protection locked="0"/>
    </xf>
    <xf numFmtId="0" fontId="7" fillId="7" borderId="72" xfId="0" applyFont="1" applyFill="1" applyBorder="1" applyAlignment="1" applyProtection="1">
      <alignment horizontal="left"/>
      <protection locked="0"/>
    </xf>
    <xf numFmtId="165" fontId="7" fillId="7" borderId="34" xfId="0" applyNumberFormat="1" applyFont="1" applyFill="1" applyBorder="1" applyAlignment="1" applyProtection="1">
      <alignment horizontal="left"/>
      <protection locked="0"/>
    </xf>
    <xf numFmtId="165" fontId="7" fillId="7" borderId="73" xfId="0" applyNumberFormat="1" applyFont="1" applyFill="1" applyBorder="1" applyAlignment="1" applyProtection="1">
      <alignment horizontal="left"/>
      <protection locked="0"/>
    </xf>
    <xf numFmtId="165" fontId="7" fillId="7" borderId="47" xfId="0" applyNumberFormat="1" applyFont="1" applyFill="1" applyBorder="1" applyAlignment="1" applyProtection="1">
      <alignment horizontal="left"/>
      <protection locked="0"/>
    </xf>
    <xf numFmtId="0" fontId="0" fillId="7" borderId="1" xfId="0"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0" fillId="7" borderId="6" xfId="0" applyNumberFormat="1" applyFill="1" applyBorder="1" applyAlignment="1" applyProtection="1">
      <alignment horizontal="right" vertical="center"/>
      <protection locked="0"/>
    </xf>
    <xf numFmtId="0" fontId="0" fillId="7" borderId="9" xfId="0" applyNumberFormat="1" applyFill="1" applyBorder="1" applyAlignment="1" applyProtection="1">
      <alignment horizontal="right" vertical="center"/>
      <protection locked="0"/>
    </xf>
    <xf numFmtId="0" fontId="0" fillId="7" borderId="14" xfId="0" applyNumberFormat="1" applyFill="1" applyBorder="1" applyAlignment="1" applyProtection="1">
      <alignment horizontal="right" vertical="center"/>
      <protection locked="0"/>
    </xf>
    <xf numFmtId="0" fontId="0" fillId="7" borderId="22" xfId="0" applyFill="1" applyBorder="1" applyAlignment="1" applyProtection="1">
      <alignment horizontal="left" vertical="center" wrapText="1"/>
      <protection locked="0"/>
    </xf>
    <xf numFmtId="0" fontId="0" fillId="7" borderId="52" xfId="0" applyFill="1" applyBorder="1" applyAlignment="1" applyProtection="1">
      <alignment horizontal="left" vertical="center" wrapText="1"/>
      <protection locked="0"/>
    </xf>
    <xf numFmtId="0" fontId="0" fillId="7" borderId="24" xfId="0" applyFill="1" applyBorder="1" applyAlignment="1" applyProtection="1">
      <alignment horizontal="left" vertical="center" wrapText="1"/>
      <protection locked="0"/>
    </xf>
    <xf numFmtId="0" fontId="0" fillId="7" borderId="44" xfId="0" applyFill="1" applyBorder="1" applyAlignment="1" applyProtection="1">
      <alignment horizontal="left" vertical="center" wrapText="1"/>
      <protection locked="0"/>
    </xf>
    <xf numFmtId="0" fontId="0" fillId="7" borderId="9"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19" fillId="3" borderId="0" xfId="0" applyFont="1" applyFill="1" applyProtection="1"/>
    <xf numFmtId="0" fontId="20" fillId="7" borderId="0" xfId="0" applyFont="1" applyFill="1" applyBorder="1" applyProtection="1"/>
    <xf numFmtId="0" fontId="0" fillId="7" borderId="0" xfId="0" applyFill="1" applyProtection="1"/>
    <xf numFmtId="0" fontId="19" fillId="7" borderId="0" xfId="0" applyFont="1" applyFill="1" applyProtection="1"/>
    <xf numFmtId="0" fontId="7" fillId="7" borderId="0" xfId="0" applyFont="1" applyFill="1" applyProtection="1"/>
    <xf numFmtId="0" fontId="0" fillId="7" borderId="22" xfId="0" applyFill="1" applyBorder="1" applyAlignment="1" applyProtection="1">
      <alignment horizontal="left" vertical="center" wrapText="1"/>
      <protection locked="0"/>
    </xf>
    <xf numFmtId="0" fontId="7" fillId="0" borderId="0" xfId="0" applyFont="1" applyFill="1" applyBorder="1" applyAlignment="1" applyProtection="1"/>
    <xf numFmtId="0" fontId="13" fillId="3" borderId="15"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4" fillId="7" borderId="54" xfId="0" applyFont="1" applyFill="1" applyBorder="1" applyAlignment="1" applyProtection="1">
      <alignment horizontal="left" vertical="center" wrapText="1"/>
      <protection locked="0"/>
    </xf>
    <xf numFmtId="0" fontId="7" fillId="7" borderId="34" xfId="0" applyFont="1" applyFill="1" applyBorder="1" applyAlignment="1" applyProtection="1">
      <alignment horizontal="left"/>
      <protection locked="0"/>
    </xf>
    <xf numFmtId="0" fontId="7" fillId="7" borderId="73" xfId="0" applyFont="1" applyFill="1" applyBorder="1" applyAlignment="1" applyProtection="1">
      <alignment horizontal="left"/>
      <protection locked="0"/>
    </xf>
    <xf numFmtId="0" fontId="7" fillId="7" borderId="47" xfId="0" applyFont="1" applyFill="1" applyBorder="1" applyAlignment="1" applyProtection="1">
      <alignment horizontal="left"/>
      <protection locked="0"/>
    </xf>
    <xf numFmtId="0" fontId="22" fillId="3" borderId="0" xfId="0" applyFont="1" applyFill="1" applyProtection="1"/>
    <xf numFmtId="0" fontId="4" fillId="7" borderId="32" xfId="0" applyFont="1" applyFill="1" applyBorder="1" applyAlignment="1" applyProtection="1">
      <alignment horizontal="center" vertical="center"/>
      <protection locked="0"/>
    </xf>
    <xf numFmtId="0" fontId="23" fillId="3" borderId="0" xfId="0" applyFont="1" applyFill="1" applyProtection="1"/>
    <xf numFmtId="0" fontId="24" fillId="3" borderId="0" xfId="0" applyFont="1" applyFill="1" applyProtection="1"/>
    <xf numFmtId="2" fontId="23" fillId="3" borderId="0" xfId="0" applyNumberFormat="1" applyFont="1" applyFill="1" applyBorder="1" applyProtection="1"/>
    <xf numFmtId="2" fontId="23" fillId="3" borderId="0" xfId="0" applyNumberFormat="1" applyFont="1" applyFill="1" applyBorder="1" applyAlignment="1" applyProtection="1">
      <alignment horizontal="right"/>
    </xf>
    <xf numFmtId="2" fontId="23" fillId="3" borderId="0" xfId="0" applyNumberFormat="1" applyFont="1" applyFill="1" applyBorder="1" applyAlignment="1" applyProtection="1">
      <alignment horizontal="left"/>
    </xf>
    <xf numFmtId="2" fontId="23" fillId="3" borderId="0" xfId="0" applyNumberFormat="1" applyFont="1" applyFill="1" applyBorder="1" applyAlignment="1" applyProtection="1">
      <alignment horizontal="left"/>
    </xf>
  </cellXfs>
  <cellStyles count="2">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Anzustrebender Bereich der Nachhallzeit in Abhängigkeit von der Frequenz</a:t>
            </a:r>
          </a:p>
        </c:rich>
      </c:tx>
      <c:layout>
        <c:manualLayout>
          <c:xMode val="edge"/>
          <c:yMode val="edge"/>
          <c:x val="9.9694811800610378E-2"/>
          <c:y val="4.0616246498599441E-2"/>
        </c:manualLayout>
      </c:layout>
      <c:overlay val="0"/>
      <c:spPr>
        <a:noFill/>
        <a:ln w="25400">
          <a:noFill/>
        </a:ln>
      </c:spPr>
    </c:title>
    <c:autoTitleDeleted val="0"/>
    <c:plotArea>
      <c:layout>
        <c:manualLayout>
          <c:layoutTarget val="inner"/>
          <c:xMode val="edge"/>
          <c:yMode val="edge"/>
          <c:x val="8.2400813835198372E-2"/>
          <c:y val="9.5238225498710902E-2"/>
          <c:w val="0.61241098677517802"/>
          <c:h val="0.81232604101841654"/>
        </c:manualLayout>
      </c:layout>
      <c:areaChart>
        <c:grouping val="stacked"/>
        <c:varyColors val="0"/>
        <c:ser>
          <c:idx val="0"/>
          <c:order val="0"/>
          <c:tx>
            <c:v>Nachhallzeit min</c:v>
          </c:tx>
          <c:spPr>
            <a:noFill/>
            <a:ln w="25400">
              <a:noFill/>
            </a:ln>
          </c:spPr>
          <c:cat>
            <c:numRef>
              <c:f>Berechnung!$D$110:$I$110</c:f>
              <c:numCache>
                <c:formatCode>0.00</c:formatCode>
                <c:ptCount val="6"/>
                <c:pt idx="0">
                  <c:v>125</c:v>
                </c:pt>
                <c:pt idx="1">
                  <c:v>250</c:v>
                </c:pt>
                <c:pt idx="2">
                  <c:v>500</c:v>
                </c:pt>
                <c:pt idx="3">
                  <c:v>1000</c:v>
                </c:pt>
                <c:pt idx="4">
                  <c:v>2000</c:v>
                </c:pt>
                <c:pt idx="5">
                  <c:v>4000</c:v>
                </c:pt>
              </c:numCache>
            </c:numRef>
          </c:cat>
          <c:val>
            <c:numRef>
              <c:f>Berechnung!$D$112:$I$112</c:f>
              <c:numCache>
                <c:formatCode>0.00</c:formatCode>
                <c:ptCount val="6"/>
                <c:pt idx="0">
                  <c:v>0.46239771395718754</c:v>
                </c:pt>
                <c:pt idx="1">
                  <c:v>0.56910487871653848</c:v>
                </c:pt>
                <c:pt idx="2">
                  <c:v>0.56910487871653848</c:v>
                </c:pt>
                <c:pt idx="3">
                  <c:v>0.56910487871653848</c:v>
                </c:pt>
                <c:pt idx="4">
                  <c:v>0.56910487871653848</c:v>
                </c:pt>
                <c:pt idx="5">
                  <c:v>0.46239771395718754</c:v>
                </c:pt>
              </c:numCache>
            </c:numRef>
          </c:val>
        </c:ser>
        <c:ser>
          <c:idx val="1"/>
          <c:order val="1"/>
          <c:tx>
            <c:v>empfohlener Toleranzbereich gem. DIN 18041</c:v>
          </c:tx>
          <c:spPr>
            <a:pattFill prst="ltUpDiag">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C0C0C0"/>
              </a:solidFill>
              <a:prstDash val="solid"/>
            </a:ln>
          </c:spPr>
          <c:cat>
            <c:numRef>
              <c:f>Berechnung!$D$110:$I$110</c:f>
              <c:numCache>
                <c:formatCode>0.00</c:formatCode>
                <c:ptCount val="6"/>
                <c:pt idx="0">
                  <c:v>125</c:v>
                </c:pt>
                <c:pt idx="1">
                  <c:v>250</c:v>
                </c:pt>
                <c:pt idx="2">
                  <c:v>500</c:v>
                </c:pt>
                <c:pt idx="3">
                  <c:v>1000</c:v>
                </c:pt>
                <c:pt idx="4">
                  <c:v>2000</c:v>
                </c:pt>
                <c:pt idx="5">
                  <c:v>4000</c:v>
                </c:pt>
              </c:numCache>
            </c:numRef>
          </c:cat>
          <c:val>
            <c:numRef>
              <c:f>Berechnung!$D$113:$I$113</c:f>
              <c:numCache>
                <c:formatCode>0.00</c:formatCode>
                <c:ptCount val="6"/>
                <c:pt idx="0">
                  <c:v>0.56910487871653848</c:v>
                </c:pt>
                <c:pt idx="1">
                  <c:v>0.28455243935826924</c:v>
                </c:pt>
                <c:pt idx="2">
                  <c:v>0.28455243935826924</c:v>
                </c:pt>
                <c:pt idx="3">
                  <c:v>0.28455243935826924</c:v>
                </c:pt>
                <c:pt idx="4">
                  <c:v>0.28455243935826924</c:v>
                </c:pt>
                <c:pt idx="5">
                  <c:v>0.39125960411762017</c:v>
                </c:pt>
              </c:numCache>
            </c:numRef>
          </c:val>
        </c:ser>
        <c:dLbls>
          <c:showLegendKey val="0"/>
          <c:showVal val="0"/>
          <c:showCatName val="0"/>
          <c:showSerName val="0"/>
          <c:showPercent val="0"/>
          <c:showBubbleSize val="0"/>
        </c:dLbls>
        <c:axId val="194034304"/>
        <c:axId val="194036480"/>
      </c:areaChart>
      <c:lineChart>
        <c:grouping val="standard"/>
        <c:varyColors val="0"/>
        <c:ser>
          <c:idx val="4"/>
          <c:order val="2"/>
          <c:tx>
            <c:v>Tsoll</c:v>
          </c:tx>
          <c:spPr>
            <a:ln>
              <a:solidFill>
                <a:schemeClr val="bg1">
                  <a:lumMod val="75000"/>
                </a:schemeClr>
              </a:solidFill>
            </a:ln>
          </c:spPr>
          <c:marker>
            <c:symbol val="none"/>
          </c:marker>
          <c:val>
            <c:numRef>
              <c:f>Berechnung!$D$114:$I$114</c:f>
              <c:numCache>
                <c:formatCode>0.00</c:formatCode>
                <c:ptCount val="6"/>
                <c:pt idx="0">
                  <c:v>0.71138109839567309</c:v>
                </c:pt>
                <c:pt idx="1">
                  <c:v>0.71138109839567309</c:v>
                </c:pt>
                <c:pt idx="2">
                  <c:v>0.71138109839567309</c:v>
                </c:pt>
                <c:pt idx="3">
                  <c:v>0.71138109839567309</c:v>
                </c:pt>
                <c:pt idx="4">
                  <c:v>0.71138109839567309</c:v>
                </c:pt>
                <c:pt idx="5">
                  <c:v>0.71138109839567309</c:v>
                </c:pt>
              </c:numCache>
            </c:numRef>
          </c:val>
          <c:smooth val="0"/>
        </c:ser>
        <c:ser>
          <c:idx val="3"/>
          <c:order val="3"/>
          <c:tx>
            <c:v>Nachhallzeit berechnet mit Verbesserungsmaßnahmen</c:v>
          </c:tx>
          <c:spPr>
            <a:ln w="31750">
              <a:solidFill>
                <a:srgbClr val="0000FF"/>
              </a:solidFill>
              <a:prstDash val="solid"/>
            </a:ln>
          </c:spPr>
          <c:marker>
            <c:symbol val="none"/>
          </c:marker>
          <c:val>
            <c:numRef>
              <c:f>Berechnung!$D$55:$I$55</c:f>
              <c:numCache>
                <c:formatCode>0.00</c:formatCode>
                <c:ptCount val="6"/>
                <c:pt idx="0">
                  <c:v>0.48569725864123958</c:v>
                </c:pt>
                <c:pt idx="1">
                  <c:v>0.7874396135265701</c:v>
                </c:pt>
                <c:pt idx="2">
                  <c:v>0.75323475046210719</c:v>
                </c:pt>
                <c:pt idx="3">
                  <c:v>0.61060123618655182</c:v>
                </c:pt>
                <c:pt idx="4">
                  <c:v>0.57996797722825122</c:v>
                </c:pt>
                <c:pt idx="5">
                  <c:v>0.58876648004334475</c:v>
                </c:pt>
              </c:numCache>
            </c:numRef>
          </c:val>
          <c:smooth val="0"/>
        </c:ser>
        <c:ser>
          <c:idx val="2"/>
          <c:order val="4"/>
          <c:tx>
            <c:v>Nachhallzeit berechnet ohne Verbesserungsmaßnahmen</c:v>
          </c:tx>
          <c:spPr>
            <a:ln w="31750">
              <a:solidFill>
                <a:srgbClr val="FF0000"/>
              </a:solidFill>
              <a:prstDash val="solid"/>
            </a:ln>
          </c:spPr>
          <c:marker>
            <c:symbol val="none"/>
          </c:marker>
          <c:val>
            <c:numRef>
              <c:f>Berechnung!$D$30:$I$30</c:f>
              <c:numCache>
                <c:formatCode>0.00</c:formatCode>
                <c:ptCount val="6"/>
                <c:pt idx="0">
                  <c:v>0.53759894459102908</c:v>
                </c:pt>
                <c:pt idx="1">
                  <c:v>1.3252032520325203</c:v>
                </c:pt>
                <c:pt idx="2">
                  <c:v>1.6908713692946058</c:v>
                </c:pt>
                <c:pt idx="3">
                  <c:v>1.1972089607051046</c:v>
                </c:pt>
                <c:pt idx="4">
                  <c:v>1.0274188465174914</c:v>
                </c:pt>
                <c:pt idx="5">
                  <c:v>1.0472213299068422</c:v>
                </c:pt>
              </c:numCache>
            </c:numRef>
          </c:val>
          <c:smooth val="0"/>
        </c:ser>
        <c:dLbls>
          <c:showLegendKey val="0"/>
          <c:showVal val="0"/>
          <c:showCatName val="0"/>
          <c:showSerName val="0"/>
          <c:showPercent val="0"/>
          <c:showBubbleSize val="0"/>
        </c:dLbls>
        <c:marker val="1"/>
        <c:smooth val="0"/>
        <c:axId val="194034304"/>
        <c:axId val="194036480"/>
      </c:lineChart>
      <c:catAx>
        <c:axId val="194034304"/>
        <c:scaling>
          <c:orientation val="minMax"/>
        </c:scaling>
        <c:delete val="0"/>
        <c:axPos val="b"/>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DE"/>
                  <a:t>Frequenz [Hz]</a:t>
                </a:r>
              </a:p>
            </c:rich>
          </c:tx>
          <c:layout>
            <c:manualLayout>
              <c:xMode val="edge"/>
              <c:yMode val="edge"/>
              <c:x val="0.3306205511293337"/>
              <c:y val="0.949114301888734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de-DE"/>
          </a:p>
        </c:txPr>
        <c:crossAx val="194036480"/>
        <c:crosses val="autoZero"/>
        <c:auto val="1"/>
        <c:lblAlgn val="ctr"/>
        <c:lblOffset val="100"/>
        <c:tickLblSkip val="1"/>
        <c:tickMarkSkip val="1"/>
        <c:noMultiLvlLbl val="0"/>
      </c:catAx>
      <c:valAx>
        <c:axId val="194036480"/>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de-DE"/>
                  <a:t>Nachhallzeit [s]</a:t>
                </a:r>
              </a:p>
            </c:rich>
          </c:tx>
          <c:layout>
            <c:manualLayout>
              <c:xMode val="edge"/>
              <c:yMode val="edge"/>
              <c:x val="5.0864699898270603E-3"/>
              <c:y val="0.4159669747163957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de-DE"/>
          </a:p>
        </c:txPr>
        <c:crossAx val="194034304"/>
        <c:crosses val="autoZero"/>
        <c:crossBetween val="midCat"/>
      </c:valAx>
      <c:spPr>
        <a:noFill/>
        <a:ln w="3175">
          <a:solidFill>
            <a:srgbClr val="000000"/>
          </a:solidFill>
          <a:prstDash val="solid"/>
        </a:ln>
      </c:spPr>
    </c:plotArea>
    <c:legend>
      <c:legendPos val="r"/>
      <c:legendEntry>
        <c:idx val="1"/>
        <c:delete val="1"/>
      </c:legendEntry>
      <c:layout>
        <c:manualLayout>
          <c:xMode val="edge"/>
          <c:yMode val="edge"/>
          <c:x val="0.71007121057985756"/>
          <c:y val="0.33753545512693267"/>
          <c:w val="0.28179043743641913"/>
          <c:h val="0.3199552997051839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59</xdr:row>
      <xdr:rowOff>28575</xdr:rowOff>
    </xdr:from>
    <xdr:to>
      <xdr:col>11</xdr:col>
      <xdr:colOff>1552575</xdr:colOff>
      <xdr:row>96</xdr:row>
      <xdr:rowOff>133350</xdr:rowOff>
    </xdr:to>
    <xdr:graphicFrame macro="">
      <xdr:nvGraphicFramePr>
        <xdr:cNvPr id="2152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219075</xdr:colOff>
      <xdr:row>4</xdr:row>
      <xdr:rowOff>180975</xdr:rowOff>
    </xdr:from>
    <xdr:to>
      <xdr:col>11</xdr:col>
      <xdr:colOff>1209675</xdr:colOff>
      <xdr:row>7</xdr:row>
      <xdr:rowOff>95250</xdr:rowOff>
    </xdr:to>
    <xdr:pic>
      <xdr:nvPicPr>
        <xdr:cNvPr id="21525" name="Picture 7" descr="BOSI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1800" y="1133475"/>
          <a:ext cx="2857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428625</xdr:colOff>
      <xdr:row>8</xdr:row>
      <xdr:rowOff>152400</xdr:rowOff>
    </xdr:from>
    <xdr:to>
      <xdr:col>11</xdr:col>
      <xdr:colOff>1428750</xdr:colOff>
      <xdr:row>13</xdr:row>
      <xdr:rowOff>190500</xdr:rowOff>
    </xdr:to>
    <xdr:sp macro="" textlink="">
      <xdr:nvSpPr>
        <xdr:cNvPr id="21512" name="Text Box 8"/>
        <xdr:cNvSpPr txBox="1">
          <a:spLocks noChangeArrowheads="1"/>
        </xdr:cNvSpPr>
      </xdr:nvSpPr>
      <xdr:spPr bwMode="auto">
        <a:xfrm>
          <a:off x="6696075" y="1905000"/>
          <a:ext cx="2867025" cy="1028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1" i="0" u="none" strike="noStrike" baseline="0">
              <a:solidFill>
                <a:srgbClr val="000000"/>
              </a:solidFill>
              <a:latin typeface="Arial"/>
              <a:cs typeface="Arial"/>
            </a:rPr>
            <a:t>BOSIG GmbH</a:t>
          </a:r>
          <a:endParaRPr lang="de-DE" sz="1000" b="0" i="0" u="none" strike="noStrike" baseline="0">
            <a:solidFill>
              <a:srgbClr val="000000"/>
            </a:solidFill>
            <a:latin typeface="Arial"/>
            <a:cs typeface="Arial"/>
          </a:endParaRPr>
        </a:p>
        <a:p>
          <a:pPr algn="ctr" rtl="0">
            <a:defRPr sz="1000"/>
          </a:pPr>
          <a:r>
            <a:rPr lang="de-DE" sz="1000" b="0" i="0" u="none" strike="noStrike" baseline="0">
              <a:solidFill>
                <a:srgbClr val="000000"/>
              </a:solidFill>
              <a:latin typeface="Arial"/>
              <a:cs typeface="Arial"/>
            </a:rPr>
            <a:t>Brunnenstr. 75-77</a:t>
          </a:r>
        </a:p>
        <a:p>
          <a:pPr algn="ctr" rtl="0">
            <a:defRPr sz="1000"/>
          </a:pPr>
          <a:r>
            <a:rPr lang="de-DE" sz="1000" b="0" i="0" u="none" strike="noStrike" baseline="0">
              <a:solidFill>
                <a:srgbClr val="000000"/>
              </a:solidFill>
              <a:latin typeface="Arial"/>
              <a:cs typeface="Arial"/>
            </a:rPr>
            <a:t>73333 Gingen/Fils</a:t>
          </a:r>
        </a:p>
        <a:p>
          <a:pPr algn="ctr" rtl="0">
            <a:defRPr sz="1000"/>
          </a:pPr>
          <a:r>
            <a:rPr lang="de-DE" sz="1000" b="0" i="0" u="none" strike="noStrike" baseline="0">
              <a:solidFill>
                <a:srgbClr val="000000"/>
              </a:solidFill>
              <a:latin typeface="Arial"/>
              <a:cs typeface="Arial"/>
            </a:rPr>
            <a:t>Telefon 07162/4099-0</a:t>
          </a:r>
        </a:p>
        <a:p>
          <a:pPr algn="ctr" rtl="0">
            <a:defRPr sz="1000"/>
          </a:pPr>
          <a:r>
            <a:rPr lang="de-DE" sz="1000" b="0" i="0" u="none" strike="noStrike" baseline="0">
              <a:solidFill>
                <a:srgbClr val="000000"/>
              </a:solidFill>
              <a:latin typeface="Arial"/>
              <a:cs typeface="Arial"/>
            </a:rPr>
            <a:t>Telefax 07162/4099-200</a:t>
          </a:r>
        </a:p>
        <a:p>
          <a:pPr algn="ctr" rtl="0">
            <a:defRPr sz="1000"/>
          </a:pPr>
          <a:r>
            <a:rPr lang="de-DE" sz="1000" b="0" i="0" u="none" strike="noStrike" baseline="0">
              <a:solidFill>
                <a:srgbClr val="000000"/>
              </a:solidFill>
              <a:latin typeface="Arial"/>
              <a:cs typeface="Arial"/>
            </a:rPr>
            <a:t>www.bosig.de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135"/>
  <sheetViews>
    <sheetView tabSelected="1" zoomScaleNormal="100" workbookViewId="0">
      <selection activeCell="C5" sqref="C5:G5"/>
    </sheetView>
  </sheetViews>
  <sheetFormatPr baseColWidth="10" defaultRowHeight="14.25" x14ac:dyDescent="0.2"/>
  <cols>
    <col min="1" max="1" width="4.85546875" style="85" customWidth="1"/>
    <col min="2" max="2" width="35.28515625" style="85" customWidth="1"/>
    <col min="3" max="10" width="9.7109375" style="85" customWidth="1"/>
    <col min="11" max="11" width="8.5703125" style="85" customWidth="1"/>
    <col min="12" max="12" width="25" style="85" customWidth="1"/>
    <col min="13" max="13" width="8.5703125" style="85" customWidth="1"/>
    <col min="14" max="14" width="11.42578125" style="347"/>
    <col min="15" max="16384" width="11.42578125" style="85"/>
  </cols>
  <sheetData>
    <row r="1" spans="1:17" x14ac:dyDescent="0.2">
      <c r="A1" s="82"/>
      <c r="B1" s="83"/>
      <c r="C1" s="83"/>
      <c r="D1" s="83"/>
      <c r="E1" s="83"/>
      <c r="F1" s="83"/>
      <c r="G1" s="83"/>
      <c r="H1" s="83"/>
      <c r="I1" s="83"/>
      <c r="J1" s="83"/>
      <c r="K1" s="83"/>
      <c r="L1" s="84"/>
      <c r="N1" s="360"/>
    </row>
    <row r="2" spans="1:17" ht="30.75" customHeight="1" x14ac:dyDescent="0.2">
      <c r="A2" s="289" t="s">
        <v>84</v>
      </c>
      <c r="B2" s="290"/>
      <c r="C2" s="290"/>
      <c r="D2" s="290"/>
      <c r="E2" s="290"/>
      <c r="F2" s="290"/>
      <c r="G2" s="290"/>
      <c r="H2" s="290"/>
      <c r="I2" s="290"/>
      <c r="J2" s="290"/>
      <c r="K2" s="290"/>
      <c r="L2" s="291"/>
    </row>
    <row r="3" spans="1:17" ht="15" thickBot="1" x14ac:dyDescent="0.25">
      <c r="A3" s="86"/>
      <c r="B3" s="87"/>
      <c r="C3" s="87"/>
      <c r="D3" s="87"/>
      <c r="E3" s="87"/>
      <c r="F3" s="87"/>
      <c r="G3" s="87"/>
      <c r="H3" s="87"/>
      <c r="I3" s="87"/>
      <c r="J3" s="87"/>
      <c r="K3" s="87"/>
      <c r="L3" s="88"/>
      <c r="N3" s="348" t="s">
        <v>179</v>
      </c>
      <c r="O3" s="349"/>
      <c r="P3" s="349"/>
      <c r="Q3" s="349"/>
    </row>
    <row r="4" spans="1:17" s="92" customFormat="1" ht="15" x14ac:dyDescent="0.2">
      <c r="A4" s="89"/>
      <c r="B4" s="90"/>
      <c r="C4" s="90"/>
      <c r="D4" s="90"/>
      <c r="E4" s="90"/>
      <c r="F4" s="90"/>
      <c r="G4" s="90"/>
      <c r="H4" s="90"/>
      <c r="I4" s="90"/>
      <c r="J4" s="90"/>
      <c r="K4" s="90"/>
      <c r="L4" s="91"/>
      <c r="N4" s="347"/>
    </row>
    <row r="5" spans="1:17" s="92" customFormat="1" ht="15.75" x14ac:dyDescent="0.25">
      <c r="A5" s="93"/>
      <c r="B5" s="94" t="s">
        <v>4</v>
      </c>
      <c r="C5" s="328" t="s">
        <v>83</v>
      </c>
      <c r="D5" s="329"/>
      <c r="E5" s="329"/>
      <c r="F5" s="329"/>
      <c r="G5" s="330"/>
      <c r="H5" s="80"/>
      <c r="I5" s="80"/>
      <c r="J5" s="80"/>
      <c r="K5" s="80"/>
      <c r="L5" s="95"/>
      <c r="N5" s="350" t="s">
        <v>73</v>
      </c>
      <c r="O5" s="351"/>
      <c r="P5" s="351"/>
      <c r="Q5" s="351"/>
    </row>
    <row r="6" spans="1:17" s="92" customFormat="1" ht="15.75" x14ac:dyDescent="0.25">
      <c r="A6" s="93"/>
      <c r="B6" s="94" t="s">
        <v>3</v>
      </c>
      <c r="C6" s="331" t="s">
        <v>83</v>
      </c>
      <c r="D6" s="327"/>
      <c r="E6" s="327"/>
      <c r="F6" s="327"/>
      <c r="G6" s="332"/>
      <c r="H6" s="80"/>
      <c r="I6" s="80"/>
      <c r="J6" s="80"/>
      <c r="K6" s="80"/>
      <c r="L6" s="95"/>
      <c r="N6" s="350" t="s">
        <v>74</v>
      </c>
      <c r="O6" s="351"/>
      <c r="P6" s="351"/>
      <c r="Q6" s="351"/>
    </row>
    <row r="7" spans="1:17" s="92" customFormat="1" ht="15.75" x14ac:dyDescent="0.25">
      <c r="A7" s="93"/>
      <c r="B7" s="94" t="s">
        <v>1</v>
      </c>
      <c r="C7" s="331" t="s">
        <v>83</v>
      </c>
      <c r="D7" s="327"/>
      <c r="E7" s="327"/>
      <c r="F7" s="327"/>
      <c r="G7" s="332"/>
      <c r="H7" s="80"/>
      <c r="I7" s="80"/>
      <c r="J7" s="80"/>
      <c r="K7" s="80"/>
      <c r="L7" s="95"/>
      <c r="N7" s="350" t="s">
        <v>75</v>
      </c>
      <c r="O7" s="351"/>
      <c r="P7" s="351"/>
      <c r="Q7" s="351"/>
    </row>
    <row r="8" spans="1:17" s="92" customFormat="1" ht="15.75" x14ac:dyDescent="0.25">
      <c r="A8" s="93"/>
      <c r="B8" s="94" t="s">
        <v>49</v>
      </c>
      <c r="C8" s="333">
        <v>42558</v>
      </c>
      <c r="D8" s="334"/>
      <c r="E8" s="334"/>
      <c r="F8" s="334"/>
      <c r="G8" s="335"/>
      <c r="H8" s="80"/>
      <c r="I8" s="80"/>
      <c r="J8" s="80"/>
      <c r="K8" s="80"/>
      <c r="L8" s="95"/>
      <c r="N8" s="350" t="s">
        <v>76</v>
      </c>
      <c r="O8" s="351"/>
      <c r="P8" s="351"/>
      <c r="Q8" s="351"/>
    </row>
    <row r="9" spans="1:17" s="92" customFormat="1" ht="15.75" x14ac:dyDescent="0.25">
      <c r="A9" s="93"/>
      <c r="B9" s="94"/>
      <c r="C9" s="80"/>
      <c r="D9" s="80"/>
      <c r="E9" s="80"/>
      <c r="F9" s="80"/>
      <c r="G9" s="80"/>
      <c r="H9" s="80"/>
      <c r="I9" s="80"/>
      <c r="J9" s="80"/>
      <c r="K9" s="80"/>
      <c r="L9" s="95"/>
      <c r="N9" s="347"/>
    </row>
    <row r="10" spans="1:17" s="92" customFormat="1" ht="15.75" x14ac:dyDescent="0.25">
      <c r="A10" s="93"/>
      <c r="B10" s="94" t="s">
        <v>2</v>
      </c>
      <c r="C10" s="328" t="s">
        <v>83</v>
      </c>
      <c r="D10" s="329"/>
      <c r="E10" s="329"/>
      <c r="F10" s="329"/>
      <c r="G10" s="330"/>
      <c r="H10" s="80"/>
      <c r="I10" s="80"/>
      <c r="J10" s="80"/>
      <c r="K10" s="80"/>
      <c r="L10" s="95"/>
      <c r="N10" s="350" t="s">
        <v>176</v>
      </c>
      <c r="O10" s="351"/>
      <c r="P10" s="351"/>
      <c r="Q10" s="351"/>
    </row>
    <row r="11" spans="1:17" s="92" customFormat="1" ht="17.25" x14ac:dyDescent="0.25">
      <c r="A11" s="93"/>
      <c r="B11" s="94" t="s">
        <v>191</v>
      </c>
      <c r="C11" s="331">
        <v>200</v>
      </c>
      <c r="D11" s="327"/>
      <c r="E11" s="327"/>
      <c r="F11" s="327"/>
      <c r="G11" s="332"/>
      <c r="H11" s="80"/>
      <c r="I11" s="80"/>
      <c r="J11" s="80"/>
      <c r="K11" s="80"/>
      <c r="L11" s="95"/>
      <c r="N11" s="350" t="s">
        <v>178</v>
      </c>
      <c r="O11" s="351"/>
      <c r="P11" s="351"/>
      <c r="Q11" s="351"/>
    </row>
    <row r="12" spans="1:17" s="92" customFormat="1" ht="15.75" x14ac:dyDescent="0.25">
      <c r="A12" s="93"/>
      <c r="B12" s="94" t="s">
        <v>12</v>
      </c>
      <c r="C12" s="357" t="s">
        <v>110</v>
      </c>
      <c r="D12" s="358"/>
      <c r="E12" s="358"/>
      <c r="F12" s="358"/>
      <c r="G12" s="359"/>
      <c r="H12" s="353"/>
      <c r="I12" s="80"/>
      <c r="J12" s="80"/>
      <c r="K12" s="80"/>
      <c r="L12" s="95"/>
      <c r="N12" s="350" t="s">
        <v>180</v>
      </c>
      <c r="O12" s="351"/>
      <c r="P12" s="351"/>
      <c r="Q12" s="351"/>
    </row>
    <row r="13" spans="1:17" s="92" customFormat="1" ht="15.75" x14ac:dyDescent="0.25">
      <c r="A13" s="93"/>
      <c r="B13" s="96" t="s">
        <v>175</v>
      </c>
      <c r="C13" s="171" t="str">
        <f>VLOOKUP(C12,Raumarten!A2:C37,2,FALSE)</f>
        <v>A2</v>
      </c>
      <c r="D13" s="80"/>
      <c r="E13" s="80"/>
      <c r="F13" s="80"/>
      <c r="G13" s="80"/>
      <c r="H13" s="80"/>
      <c r="I13" s="80"/>
      <c r="J13" s="80"/>
      <c r="K13" s="80"/>
      <c r="L13" s="95"/>
      <c r="N13" s="347"/>
    </row>
    <row r="14" spans="1:17" s="92" customFormat="1" ht="18.75" x14ac:dyDescent="0.35">
      <c r="A14" s="93"/>
      <c r="B14" s="96" t="s">
        <v>105</v>
      </c>
      <c r="C14" s="171">
        <f>VLOOKUP(C12,Raumarten!A2:C37,3,FALSE)</f>
        <v>0.71138109839567309</v>
      </c>
      <c r="D14" s="80" t="s">
        <v>88</v>
      </c>
      <c r="E14" s="80"/>
      <c r="F14" s="80"/>
      <c r="G14" s="80"/>
      <c r="H14" s="80"/>
      <c r="I14" s="80"/>
      <c r="J14" s="80"/>
      <c r="K14" s="80"/>
      <c r="L14" s="95"/>
      <c r="N14" s="347"/>
    </row>
    <row r="15" spans="1:17" s="92" customFormat="1" ht="16.5" thickBot="1" x14ac:dyDescent="0.3">
      <c r="A15" s="97"/>
      <c r="B15" s="98"/>
      <c r="C15" s="99"/>
      <c r="D15" s="100"/>
      <c r="E15" s="100"/>
      <c r="F15" s="100"/>
      <c r="G15" s="100"/>
      <c r="H15" s="100"/>
      <c r="I15" s="100"/>
      <c r="J15" s="100"/>
      <c r="K15" s="100"/>
      <c r="L15" s="101"/>
      <c r="N15" s="347"/>
    </row>
    <row r="16" spans="1:17" x14ac:dyDescent="0.2">
      <c r="A16" s="102"/>
      <c r="B16" s="103"/>
      <c r="C16" s="103"/>
      <c r="D16" s="77"/>
      <c r="E16" s="77"/>
      <c r="F16" s="77"/>
      <c r="G16" s="77"/>
      <c r="H16" s="77"/>
      <c r="I16" s="77"/>
      <c r="J16" s="77"/>
      <c r="K16" s="77"/>
      <c r="L16" s="78"/>
    </row>
    <row r="17" spans="1:17" s="92" customFormat="1" ht="16.5" thickBot="1" x14ac:dyDescent="0.3">
      <c r="A17" s="93"/>
      <c r="B17" s="96" t="s">
        <v>120</v>
      </c>
      <c r="C17" s="96"/>
      <c r="D17" s="80"/>
      <c r="E17" s="80"/>
      <c r="F17" s="80"/>
      <c r="G17" s="80"/>
      <c r="H17" s="80"/>
      <c r="I17" s="80"/>
      <c r="J17" s="80"/>
      <c r="K17" s="80"/>
      <c r="L17" s="95"/>
      <c r="N17" s="347"/>
    </row>
    <row r="18" spans="1:17" ht="12.75" customHeight="1" x14ac:dyDescent="0.2">
      <c r="A18" s="102"/>
      <c r="B18" s="292" t="s">
        <v>41</v>
      </c>
      <c r="C18" s="295" t="s">
        <v>42</v>
      </c>
      <c r="D18" s="104" t="s">
        <v>104</v>
      </c>
      <c r="E18" s="105"/>
      <c r="F18" s="105"/>
      <c r="G18" s="105"/>
      <c r="H18" s="105"/>
      <c r="I18" s="134"/>
      <c r="J18" s="292" t="s">
        <v>177</v>
      </c>
      <c r="K18" s="301"/>
      <c r="L18" s="78"/>
    </row>
    <row r="19" spans="1:17" ht="15" thickBot="1" x14ac:dyDescent="0.25">
      <c r="A19" s="102"/>
      <c r="B19" s="293"/>
      <c r="C19" s="296"/>
      <c r="D19" s="286" t="s">
        <v>6</v>
      </c>
      <c r="E19" s="286" t="s">
        <v>22</v>
      </c>
      <c r="F19" s="286" t="s">
        <v>7</v>
      </c>
      <c r="G19" s="286" t="s">
        <v>8</v>
      </c>
      <c r="H19" s="286" t="s">
        <v>9</v>
      </c>
      <c r="I19" s="287" t="s">
        <v>10</v>
      </c>
      <c r="J19" s="302"/>
      <c r="K19" s="303"/>
      <c r="L19" s="78"/>
    </row>
    <row r="20" spans="1:17" x14ac:dyDescent="0.2">
      <c r="A20" s="102"/>
      <c r="B20" s="356" t="s">
        <v>138</v>
      </c>
      <c r="C20" s="361" t="s">
        <v>43</v>
      </c>
      <c r="D20" s="284">
        <f>IF(B20="","",VLOOKUP(B20,Materialdatenbank!$A$5:$G$179,2,FALSE))</f>
        <v>0.31</v>
      </c>
      <c r="E20" s="284">
        <f>IF(B20="","",VLOOKUP(B20,Materialdatenbank!$A$5:$G$179,3,FALSE))</f>
        <v>0.08</v>
      </c>
      <c r="F20" s="284">
        <f>IF(B20="","",VLOOKUP(B20,Materialdatenbank!$A$5:$G$179,4,FALSE))</f>
        <v>0.04</v>
      </c>
      <c r="G20" s="284">
        <f>IF(B20="","",VLOOKUP(B20,Materialdatenbank!$A$5:$G$179,5,FALSE))</f>
        <v>7.0000000000000007E-2</v>
      </c>
      <c r="H20" s="284">
        <f>IF(B20="","",VLOOKUP(B20,Materialdatenbank!$A$5:$G$179,6,FALSE))</f>
        <v>0.09</v>
      </c>
      <c r="I20" s="285">
        <f>IF(B20="","",VLOOKUP(B20,Materialdatenbank!$A$5:$G$179,7,FALSE))</f>
        <v>0.08</v>
      </c>
      <c r="J20" s="338">
        <v>100</v>
      </c>
      <c r="K20" s="242" t="str">
        <f>IF(B20="","",VLOOKUP(B20,Materialdatenbank!$A$5:$H$179,8,FALSE))</f>
        <v>m²</v>
      </c>
      <c r="L20" s="78"/>
      <c r="N20" s="350" t="s">
        <v>181</v>
      </c>
      <c r="O20" s="349"/>
      <c r="P20" s="349"/>
      <c r="Q20" s="349"/>
    </row>
    <row r="21" spans="1:17" x14ac:dyDescent="0.2">
      <c r="A21" s="102"/>
      <c r="B21" s="352" t="s">
        <v>127</v>
      </c>
      <c r="C21" s="336" t="s">
        <v>45</v>
      </c>
      <c r="D21" s="108">
        <f>IF(B21="","",VLOOKUP(B21,Materialdatenbank!$A$5:$G$179,2,FALSE))</f>
        <v>0.04</v>
      </c>
      <c r="E21" s="108">
        <f>IF(B21="","",VLOOKUP(B21,Materialdatenbank!$A$5:$G$179,3,FALSE))</f>
        <v>0.04</v>
      </c>
      <c r="F21" s="108">
        <f>IF(B21="","",VLOOKUP(B21,Materialdatenbank!$A$5:$G$179,4,FALSE))</f>
        <v>0.05</v>
      </c>
      <c r="G21" s="108">
        <f>IF(B21="","",VLOOKUP(B21,Materialdatenbank!$A$5:$G$179,5,FALSE))</f>
        <v>0.06</v>
      </c>
      <c r="H21" s="108">
        <f>IF(B21="","",VLOOKUP(B21,Materialdatenbank!$A$5:$G$179,6,FALSE))</f>
        <v>0.06</v>
      </c>
      <c r="I21" s="109">
        <f>IF(B21="","",VLOOKUP(B21,Materialdatenbank!$A$5:$G$179,7,FALSE))</f>
        <v>0.06</v>
      </c>
      <c r="J21" s="339">
        <v>50</v>
      </c>
      <c r="K21" s="243" t="str">
        <f>IF(B21="","",VLOOKUP(B21,Materialdatenbank!$A$5:$H$179,8,FALSE))</f>
        <v>m²</v>
      </c>
      <c r="L21" s="78"/>
      <c r="N21" s="350" t="s">
        <v>182</v>
      </c>
      <c r="O21" s="349"/>
      <c r="P21" s="349"/>
      <c r="Q21" s="349"/>
    </row>
    <row r="22" spans="1:17" x14ac:dyDescent="0.2">
      <c r="A22" s="102"/>
      <c r="B22" s="352" t="s">
        <v>133</v>
      </c>
      <c r="C22" s="336" t="s">
        <v>44</v>
      </c>
      <c r="D22" s="108">
        <f>IF(B22="","",VLOOKUP(B22,Materialdatenbank!$A$5:$G$179,2,FALSE))</f>
        <v>0.31</v>
      </c>
      <c r="E22" s="108">
        <f>IF(B22="","",VLOOKUP(B22,Materialdatenbank!$A$5:$G$179,3,FALSE))</f>
        <v>0.08</v>
      </c>
      <c r="F22" s="108">
        <f>IF(B22="","",VLOOKUP(B22,Materialdatenbank!$A$5:$G$179,4,FALSE))</f>
        <v>0.04</v>
      </c>
      <c r="G22" s="108">
        <f>IF(B22="","",VLOOKUP(B22,Materialdatenbank!$A$5:$G$179,5,FALSE))</f>
        <v>7.0000000000000007E-2</v>
      </c>
      <c r="H22" s="108">
        <f>IF(B22="","",VLOOKUP(B22,Materialdatenbank!$A$5:$G$179,6,FALSE))</f>
        <v>0.09</v>
      </c>
      <c r="I22" s="109">
        <f>IF(B22="","",VLOOKUP(B22,Materialdatenbank!$A$5:$G$179,7,FALSE))</f>
        <v>0.08</v>
      </c>
      <c r="J22" s="339">
        <v>50</v>
      </c>
      <c r="K22" s="243" t="str">
        <f>IF(B22="","",VLOOKUP(B22,Materialdatenbank!$A$5:$H$179,8,FALSE))</f>
        <v>m²</v>
      </c>
      <c r="L22" s="78"/>
      <c r="N22" s="350" t="s">
        <v>183</v>
      </c>
      <c r="O22" s="349"/>
      <c r="P22" s="349"/>
      <c r="Q22" s="349"/>
    </row>
    <row r="23" spans="1:17" x14ac:dyDescent="0.2">
      <c r="A23" s="102"/>
      <c r="B23" s="352" t="s">
        <v>140</v>
      </c>
      <c r="C23" s="336" t="s">
        <v>50</v>
      </c>
      <c r="D23" s="108">
        <f>IF(B23="","",VLOOKUP(B23,Materialdatenbank!$A$5:$G$179,2,FALSE))</f>
        <v>0.28000000000000003</v>
      </c>
      <c r="E23" s="108">
        <f>IF(B23="","",VLOOKUP(B23,Materialdatenbank!$A$5:$G$179,3,FALSE))</f>
        <v>0.2</v>
      </c>
      <c r="F23" s="108">
        <f>IF(B23="","",VLOOKUP(B23,Materialdatenbank!$A$5:$G$179,4,FALSE))</f>
        <v>0.1</v>
      </c>
      <c r="G23" s="108">
        <f>IF(B23="","",VLOOKUP(B23,Materialdatenbank!$A$5:$G$179,5,FALSE))</f>
        <v>0.06</v>
      </c>
      <c r="H23" s="108">
        <f>IF(B23="","",VLOOKUP(B23,Materialdatenbank!$A$5:$G$179,6,FALSE))</f>
        <v>0.03</v>
      </c>
      <c r="I23" s="109">
        <f>IF(B23="","",VLOOKUP(B23,Materialdatenbank!$A$5:$G$179,7,FALSE))</f>
        <v>0.02</v>
      </c>
      <c r="J23" s="339">
        <v>30</v>
      </c>
      <c r="K23" s="243" t="str">
        <f>IF(B23="","",VLOOKUP(B23,Materialdatenbank!$A$5:$H$179,8,FALSE))</f>
        <v>m²</v>
      </c>
      <c r="L23" s="78"/>
      <c r="N23" s="350" t="s">
        <v>184</v>
      </c>
      <c r="O23" s="349"/>
      <c r="P23" s="349"/>
      <c r="Q23" s="349"/>
    </row>
    <row r="24" spans="1:17" x14ac:dyDescent="0.2">
      <c r="A24" s="102"/>
      <c r="B24" s="352" t="s">
        <v>149</v>
      </c>
      <c r="C24" s="336" t="s">
        <v>80</v>
      </c>
      <c r="D24" s="108">
        <f>IF(B24="","",VLOOKUP(B24,Materialdatenbank!$A$5:$G$179,2,FALSE))</f>
        <v>0.14000000000000001</v>
      </c>
      <c r="E24" s="108">
        <f>IF(B24="","",VLOOKUP(B24,Materialdatenbank!$A$5:$G$179,3,FALSE))</f>
        <v>0.1</v>
      </c>
      <c r="F24" s="108">
        <f>IF(B24="","",VLOOKUP(B24,Materialdatenbank!$A$5:$G$179,4,FALSE))</f>
        <v>0.08</v>
      </c>
      <c r="G24" s="108">
        <f>IF(B24="","",VLOOKUP(B24,Materialdatenbank!$A$5:$G$179,5,FALSE))</f>
        <v>0.08</v>
      </c>
      <c r="H24" s="108">
        <f>IF(B24="","",VLOOKUP(B24,Materialdatenbank!$A$5:$G$179,6,FALSE))</f>
        <v>0.08</v>
      </c>
      <c r="I24" s="109">
        <f>IF(B24="","",VLOOKUP(B24,Materialdatenbank!$A$5:$G$179,7,FALSE))</f>
        <v>0.08</v>
      </c>
      <c r="J24" s="339">
        <v>6</v>
      </c>
      <c r="K24" s="243" t="str">
        <f>IF(B24="","",VLOOKUP(B24,Materialdatenbank!$A$5:$H$179,8,FALSE))</f>
        <v>m²</v>
      </c>
      <c r="L24" s="78"/>
      <c r="N24" s="350" t="s">
        <v>185</v>
      </c>
      <c r="O24" s="349"/>
      <c r="P24" s="349"/>
      <c r="Q24" s="349"/>
    </row>
    <row r="25" spans="1:17" x14ac:dyDescent="0.2">
      <c r="A25" s="102"/>
      <c r="B25" s="352" t="s">
        <v>143</v>
      </c>
      <c r="C25" s="336" t="s">
        <v>81</v>
      </c>
      <c r="D25" s="108">
        <f>IF(B25="","",VLOOKUP(B25,Materialdatenbank!$A$5:$G$179,2,FALSE))</f>
        <v>0.1</v>
      </c>
      <c r="E25" s="108">
        <f>IF(B25="","",VLOOKUP(B25,Materialdatenbank!$A$5:$G$179,3,FALSE))</f>
        <v>0.08</v>
      </c>
      <c r="F25" s="108">
        <f>IF(B25="","",VLOOKUP(B25,Materialdatenbank!$A$5:$G$179,4,FALSE))</f>
        <v>0.06</v>
      </c>
      <c r="G25" s="108">
        <f>IF(B25="","",VLOOKUP(B25,Materialdatenbank!$A$5:$G$179,5,FALSE))</f>
        <v>0.05</v>
      </c>
      <c r="H25" s="108">
        <f>IF(B25="","",VLOOKUP(B25,Materialdatenbank!$A$5:$G$179,6,FALSE))</f>
        <v>0.05</v>
      </c>
      <c r="I25" s="109">
        <f>IF(B25="","",VLOOKUP(B25,Materialdatenbank!$A$5:$G$179,7,FALSE))</f>
        <v>0.05</v>
      </c>
      <c r="J25" s="339">
        <v>5</v>
      </c>
      <c r="K25" s="243" t="str">
        <f>IF(B25="","",VLOOKUP(B25,Materialdatenbank!$A$5:$H$179,8,FALSE))</f>
        <v>m²</v>
      </c>
      <c r="L25" s="78"/>
      <c r="N25" s="350" t="s">
        <v>186</v>
      </c>
      <c r="O25" s="349"/>
      <c r="P25" s="349"/>
      <c r="Q25" s="349"/>
    </row>
    <row r="26" spans="1:17" x14ac:dyDescent="0.2">
      <c r="A26" s="102"/>
      <c r="B26" s="352" t="s">
        <v>145</v>
      </c>
      <c r="C26" s="336" t="s">
        <v>81</v>
      </c>
      <c r="D26" s="108">
        <f>IF(B26="","",VLOOKUP(B26,Materialdatenbank!$A$5:$G$179,2,FALSE))</f>
        <v>0.12</v>
      </c>
      <c r="E26" s="108">
        <f>IF(B26="","",VLOOKUP(B26,Materialdatenbank!$A$5:$G$179,3,FALSE))</f>
        <v>0.18</v>
      </c>
      <c r="F26" s="108">
        <f>IF(B26="","",VLOOKUP(B26,Materialdatenbank!$A$5:$G$179,4,FALSE))</f>
        <v>0.35</v>
      </c>
      <c r="G26" s="108">
        <f>IF(B26="","",VLOOKUP(B26,Materialdatenbank!$A$5:$G$179,5,FALSE))</f>
        <v>0.56000000000000005</v>
      </c>
      <c r="H26" s="108">
        <f>IF(B26="","",VLOOKUP(B26,Materialdatenbank!$A$5:$G$179,6,FALSE))</f>
        <v>0.68</v>
      </c>
      <c r="I26" s="109">
        <f>IF(B26="","",VLOOKUP(B26,Materialdatenbank!$A$5:$G$179,7,FALSE))</f>
        <v>0.74</v>
      </c>
      <c r="J26" s="339">
        <v>20</v>
      </c>
      <c r="K26" s="243" t="str">
        <f>IF(B26="","",VLOOKUP(B26,Materialdatenbank!$A$5:$H$179,8,FALSE))</f>
        <v>Stk.</v>
      </c>
      <c r="L26" s="78"/>
      <c r="N26" s="350" t="s">
        <v>187</v>
      </c>
      <c r="O26" s="349"/>
      <c r="P26" s="349"/>
      <c r="Q26" s="349"/>
    </row>
    <row r="27" spans="1:17" x14ac:dyDescent="0.2">
      <c r="A27" s="102"/>
      <c r="B27" s="352"/>
      <c r="C27" s="336"/>
      <c r="D27" s="108" t="str">
        <f>IF(B27="","",VLOOKUP(B27,Materialdatenbank!$A$5:$G$179,2,FALSE))</f>
        <v/>
      </c>
      <c r="E27" s="108" t="str">
        <f>IF(B27="","",VLOOKUP(B27,Materialdatenbank!$A$5:$G$179,3,FALSE))</f>
        <v/>
      </c>
      <c r="F27" s="108" t="str">
        <f>IF(B27="","",VLOOKUP(B27,Materialdatenbank!$A$5:$G$179,4,FALSE))</f>
        <v/>
      </c>
      <c r="G27" s="108" t="str">
        <f>IF(B27="","",VLOOKUP(B27,Materialdatenbank!$A$5:$G$179,5,FALSE))</f>
        <v/>
      </c>
      <c r="H27" s="108" t="str">
        <f>IF(B27="","",VLOOKUP(B27,Materialdatenbank!$A$5:$G$179,6,FALSE))</f>
        <v/>
      </c>
      <c r="I27" s="109" t="str">
        <f>IF(B27="","",VLOOKUP(B27,Materialdatenbank!$A$5:$G$179,7,FALSE))</f>
        <v/>
      </c>
      <c r="J27" s="339"/>
      <c r="K27" s="243" t="str">
        <f>IF(B27="","",VLOOKUP(B27,Materialdatenbank!$A$5:$H$179,8,FALSE))</f>
        <v/>
      </c>
      <c r="L27" s="78"/>
      <c r="N27" s="350" t="s">
        <v>188</v>
      </c>
      <c r="O27" s="349"/>
      <c r="P27" s="349"/>
      <c r="Q27" s="349"/>
    </row>
    <row r="28" spans="1:17" x14ac:dyDescent="0.2">
      <c r="A28" s="102"/>
      <c r="B28" s="352"/>
      <c r="C28" s="336"/>
      <c r="D28" s="108" t="str">
        <f>IF(B28="","",VLOOKUP(B28,Materialdatenbank!$A$5:$G$179,2,FALSE))</f>
        <v/>
      </c>
      <c r="E28" s="108" t="str">
        <f>IF(B28="","",VLOOKUP(B28,Materialdatenbank!$A$5:$G$179,3,FALSE))</f>
        <v/>
      </c>
      <c r="F28" s="108" t="str">
        <f>IF(B28="","",VLOOKUP(B28,Materialdatenbank!$A$5:$G$179,4,FALSE))</f>
        <v/>
      </c>
      <c r="G28" s="108" t="str">
        <f>IF(B28="","",VLOOKUP(B28,Materialdatenbank!$A$5:$G$179,5,FALSE))</f>
        <v/>
      </c>
      <c r="H28" s="108" t="str">
        <f>IF(B28="","",VLOOKUP(B28,Materialdatenbank!$A$5:$G$179,6,FALSE))</f>
        <v/>
      </c>
      <c r="I28" s="109" t="str">
        <f>IF(B28="","",VLOOKUP(B28,Materialdatenbank!$A$5:$G$179,7,FALSE))</f>
        <v/>
      </c>
      <c r="J28" s="339"/>
      <c r="K28" s="243" t="str">
        <f>IF(B28="","",VLOOKUP(B28,Materialdatenbank!$A$5:$H$179,8,FALSE))</f>
        <v/>
      </c>
      <c r="L28" s="78"/>
      <c r="N28" s="350" t="s">
        <v>189</v>
      </c>
      <c r="O28" s="349"/>
      <c r="P28" s="349"/>
      <c r="Q28" s="349"/>
    </row>
    <row r="29" spans="1:17" ht="15" thickBot="1" x14ac:dyDescent="0.25">
      <c r="A29" s="102"/>
      <c r="B29" s="352"/>
      <c r="C29" s="337"/>
      <c r="D29" s="108" t="str">
        <f>IF(B29="","",VLOOKUP(B29,Materialdatenbank!$A$5:$G$179,2,FALSE))</f>
        <v/>
      </c>
      <c r="E29" s="108" t="str">
        <f>IF(B29="","",VLOOKUP(B29,Materialdatenbank!$A$5:$G$179,3,FALSE))</f>
        <v/>
      </c>
      <c r="F29" s="108" t="str">
        <f>IF(B29="","",VLOOKUP(B29,Materialdatenbank!$A$5:$G$179,4,FALSE))</f>
        <v/>
      </c>
      <c r="G29" s="108" t="str">
        <f>IF(B29="","",VLOOKUP(B29,Materialdatenbank!$A$5:$G$179,5,FALSE))</f>
        <v/>
      </c>
      <c r="H29" s="108" t="str">
        <f>IF(B29="","",VLOOKUP(B29,Materialdatenbank!$A$5:$G$179,6,FALSE))</f>
        <v/>
      </c>
      <c r="I29" s="109" t="str">
        <f>IF(B29="","",VLOOKUP(B29,Materialdatenbank!$A$5:$G$179,7,FALSE))</f>
        <v/>
      </c>
      <c r="J29" s="340"/>
      <c r="K29" s="244" t="str">
        <f>IF(B29="","",VLOOKUP(B29,Materialdatenbank!$A$5:$H$179,8,FALSE))</f>
        <v/>
      </c>
      <c r="L29" s="78"/>
      <c r="N29" s="350" t="s">
        <v>190</v>
      </c>
      <c r="O29" s="349"/>
      <c r="P29" s="349"/>
      <c r="Q29" s="349"/>
    </row>
    <row r="30" spans="1:17" ht="12.75" customHeight="1" x14ac:dyDescent="0.2">
      <c r="A30" s="102"/>
      <c r="B30" s="110" t="s">
        <v>16</v>
      </c>
      <c r="C30" s="111"/>
      <c r="D30" s="112">
        <f>0.163*$C$11/D31</f>
        <v>0.53759894459102908</v>
      </c>
      <c r="E30" s="112">
        <f t="shared" ref="E30:I30" si="0">0.163*$C$11/E31</f>
        <v>1.3252032520325203</v>
      </c>
      <c r="F30" s="112">
        <f t="shared" si="0"/>
        <v>1.6908713692946058</v>
      </c>
      <c r="G30" s="112">
        <f t="shared" si="0"/>
        <v>1.1972089607051046</v>
      </c>
      <c r="H30" s="112">
        <f t="shared" si="0"/>
        <v>1.0274188465174914</v>
      </c>
      <c r="I30" s="112">
        <f t="shared" si="0"/>
        <v>1.0472213299068422</v>
      </c>
      <c r="J30" s="74">
        <f>AVERAGE(E30:H30)</f>
        <v>1.3101756071374306</v>
      </c>
      <c r="K30" s="75" t="s">
        <v>71</v>
      </c>
      <c r="L30" s="78"/>
    </row>
    <row r="31" spans="1:17" ht="12.75" customHeight="1" thickBot="1" x14ac:dyDescent="0.25">
      <c r="A31" s="102"/>
      <c r="B31" s="113" t="s">
        <v>21</v>
      </c>
      <c r="C31" s="114"/>
      <c r="D31" s="115">
        <f t="shared" ref="D31:I31" si="1">SUM(D122:D131)</f>
        <v>60.64</v>
      </c>
      <c r="E31" s="115">
        <f t="shared" si="1"/>
        <v>24.6</v>
      </c>
      <c r="F31" s="115">
        <f t="shared" si="1"/>
        <v>19.28</v>
      </c>
      <c r="G31" s="115">
        <f t="shared" si="1"/>
        <v>27.230000000000004</v>
      </c>
      <c r="H31" s="115">
        <f t="shared" si="1"/>
        <v>31.73</v>
      </c>
      <c r="I31" s="115">
        <f t="shared" si="1"/>
        <v>31.13</v>
      </c>
      <c r="J31" s="116"/>
      <c r="K31" s="117"/>
      <c r="L31" s="78"/>
    </row>
    <row r="32" spans="1:17" ht="12.75" customHeight="1" thickBot="1" x14ac:dyDescent="0.25">
      <c r="A32" s="102"/>
      <c r="B32" s="118"/>
      <c r="C32" s="119"/>
      <c r="D32" s="119"/>
      <c r="E32" s="119"/>
      <c r="F32" s="119"/>
      <c r="G32" s="119"/>
      <c r="H32" s="119"/>
      <c r="I32" s="77"/>
      <c r="J32" s="77"/>
      <c r="K32" s="77"/>
      <c r="L32" s="78"/>
    </row>
    <row r="33" spans="1:17" x14ac:dyDescent="0.2">
      <c r="A33" s="120"/>
      <c r="B33" s="121"/>
      <c r="C33" s="121"/>
      <c r="D33" s="122"/>
      <c r="E33" s="122"/>
      <c r="F33" s="122"/>
      <c r="G33" s="122"/>
      <c r="H33" s="122"/>
      <c r="I33" s="122"/>
      <c r="J33" s="122"/>
      <c r="K33" s="122"/>
      <c r="L33" s="123"/>
    </row>
    <row r="34" spans="1:17" s="92" customFormat="1" ht="16.5" thickBot="1" x14ac:dyDescent="0.3">
      <c r="A34" s="93"/>
      <c r="B34" s="96" t="s">
        <v>17</v>
      </c>
      <c r="C34" s="81"/>
      <c r="D34" s="80"/>
      <c r="E34" s="80"/>
      <c r="F34" s="80"/>
      <c r="G34" s="80"/>
      <c r="H34" s="80"/>
      <c r="I34" s="80"/>
      <c r="J34" s="80"/>
      <c r="K34" s="80"/>
      <c r="L34" s="95"/>
      <c r="N34" s="347"/>
    </row>
    <row r="35" spans="1:17" ht="12.75" customHeight="1" x14ac:dyDescent="0.2">
      <c r="A35" s="102"/>
      <c r="B35" s="292" t="s">
        <v>36</v>
      </c>
      <c r="C35" s="297"/>
      <c r="D35" s="104" t="s">
        <v>25</v>
      </c>
      <c r="E35" s="105"/>
      <c r="F35" s="105"/>
      <c r="G35" s="105"/>
      <c r="H35" s="105"/>
      <c r="I35" s="105"/>
      <c r="J35" s="124" t="s">
        <v>32</v>
      </c>
      <c r="K35" s="125" t="s">
        <v>33</v>
      </c>
      <c r="L35" s="78"/>
      <c r="M35" s="77"/>
    </row>
    <row r="36" spans="1:17" x14ac:dyDescent="0.2">
      <c r="A36" s="102"/>
      <c r="B36" s="294"/>
      <c r="C36" s="298"/>
      <c r="D36" s="106" t="s">
        <v>6</v>
      </c>
      <c r="E36" s="106" t="s">
        <v>22</v>
      </c>
      <c r="F36" s="106" t="s">
        <v>7</v>
      </c>
      <c r="G36" s="106" t="s">
        <v>8</v>
      </c>
      <c r="H36" s="106" t="s">
        <v>9</v>
      </c>
      <c r="I36" s="107" t="s">
        <v>10</v>
      </c>
      <c r="J36" s="126" t="s">
        <v>34</v>
      </c>
      <c r="K36" s="127" t="s">
        <v>35</v>
      </c>
      <c r="L36" s="78"/>
      <c r="M36" s="77"/>
    </row>
    <row r="37" spans="1:17" ht="12.75" customHeight="1" x14ac:dyDescent="0.2">
      <c r="A37" s="102"/>
      <c r="B37" s="341" t="s">
        <v>63</v>
      </c>
      <c r="C37" s="342"/>
      <c r="D37" s="108">
        <f>IF(B37="","",VLOOKUP(B37,'Datenbank Absorber'!$A$5:$P$47,4,FALSE))</f>
        <v>0.28125000000000006</v>
      </c>
      <c r="E37" s="108">
        <f>IF(B37="","",VLOOKUP(B37,'Datenbank Absorber'!$A$5:$P$47,5,FALSE))</f>
        <v>0.72916666666666663</v>
      </c>
      <c r="F37" s="108">
        <f>IF(B37="","",VLOOKUP(B37,'Datenbank Absorber'!$A$5:$P$47,6,FALSE))</f>
        <v>1.0416666666666667</v>
      </c>
      <c r="G37" s="108">
        <f>IF(B37="","",VLOOKUP(B37,'Datenbank Absorber'!$A$5:$P$47,7,FALSE))</f>
        <v>1.1354166666666667</v>
      </c>
      <c r="H37" s="108">
        <f>IF(B37="","",VLOOKUP(B37,'Datenbank Absorber'!$A$5:$P$47,8,FALSE))</f>
        <v>1.0625</v>
      </c>
      <c r="I37" s="108">
        <f>IF(B37="","",VLOOKUP(B37,'Datenbank Absorber'!$A$5:$P$47,9,FALSE))</f>
        <v>1.0520833333333335</v>
      </c>
      <c r="J37" s="345">
        <v>24</v>
      </c>
      <c r="K37" s="128">
        <f>IF(B37="","",J37*VLOOKUP(B37,'Datenbank Absorber'!$A$5:$P$47,3,FALSE))</f>
        <v>23.04</v>
      </c>
      <c r="L37" s="78"/>
      <c r="M37" s="76"/>
      <c r="N37" s="350" t="s">
        <v>77</v>
      </c>
      <c r="O37" s="349"/>
      <c r="P37" s="349"/>
      <c r="Q37" s="349"/>
    </row>
    <row r="38" spans="1:17" ht="12.75" customHeight="1" x14ac:dyDescent="0.2">
      <c r="A38" s="102"/>
      <c r="B38" s="341"/>
      <c r="C38" s="342"/>
      <c r="D38" s="108" t="str">
        <f>IF(B38="","",VLOOKUP(B38,'Datenbank Absorber'!$A$5:$P$47,4,FALSE))</f>
        <v/>
      </c>
      <c r="E38" s="108" t="str">
        <f>IF(B38="","",VLOOKUP(B38,'Datenbank Absorber'!$A$5:$P$47,5,FALSE))</f>
        <v/>
      </c>
      <c r="F38" s="108" t="str">
        <f>IF(B38="","",VLOOKUP(B38,'Datenbank Absorber'!$A$5:$P$47,6,FALSE))</f>
        <v/>
      </c>
      <c r="G38" s="108" t="str">
        <f>IF(B38="","",VLOOKUP(B38,'Datenbank Absorber'!$A$5:$P$47,7,FALSE))</f>
        <v/>
      </c>
      <c r="H38" s="108" t="str">
        <f>IF(B38="","",VLOOKUP(B38,'Datenbank Absorber'!$A$5:$P$47,8,FALSE))</f>
        <v/>
      </c>
      <c r="I38" s="108" t="str">
        <f>IF(B38="","",VLOOKUP(B38,'Datenbank Absorber'!$A$5:$P$47,9,FALSE))</f>
        <v/>
      </c>
      <c r="J38" s="345"/>
      <c r="K38" s="128" t="str">
        <f>IF(B38="","",J38*VLOOKUP(B38,'Datenbank Absorber'!$A$5:$P$47,3,FALSE))</f>
        <v/>
      </c>
      <c r="L38" s="78"/>
      <c r="M38" s="76"/>
      <c r="N38" s="350" t="s">
        <v>78</v>
      </c>
      <c r="O38" s="349"/>
      <c r="P38" s="349"/>
      <c r="Q38" s="349"/>
    </row>
    <row r="39" spans="1:17" ht="12.75" customHeight="1" x14ac:dyDescent="0.2">
      <c r="A39" s="102"/>
      <c r="B39" s="341"/>
      <c r="C39" s="342"/>
      <c r="D39" s="108" t="str">
        <f>IF(B39="","",VLOOKUP(B39,'Datenbank Absorber'!$A$5:$P$47,4,FALSE))</f>
        <v/>
      </c>
      <c r="E39" s="108" t="str">
        <f>IF(B39="","",VLOOKUP(B39,'Datenbank Absorber'!$A$5:$P$47,5,FALSE))</f>
        <v/>
      </c>
      <c r="F39" s="108" t="str">
        <f>IF(B39="","",VLOOKUP(B39,'Datenbank Absorber'!$A$5:$P$47,6,FALSE))</f>
        <v/>
      </c>
      <c r="G39" s="108" t="str">
        <f>IF(B39="","",VLOOKUP(B39,'Datenbank Absorber'!$A$5:$P$47,7,FALSE))</f>
        <v/>
      </c>
      <c r="H39" s="108" t="str">
        <f>IF(B39="","",VLOOKUP(B39,'Datenbank Absorber'!$A$5:$P$47,8,FALSE))</f>
        <v/>
      </c>
      <c r="I39" s="108" t="str">
        <f>IF(B39="","",VLOOKUP(B39,'Datenbank Absorber'!$A$5:$P$47,9,FALSE))</f>
        <v/>
      </c>
      <c r="J39" s="345"/>
      <c r="K39" s="128" t="str">
        <f>IF(B39="","",J39*VLOOKUP(B39,'Datenbank Absorber'!$A$5:$P$47,3,FALSE))</f>
        <v/>
      </c>
      <c r="L39" s="78"/>
      <c r="M39" s="76"/>
      <c r="N39" s="350" t="s">
        <v>79</v>
      </c>
      <c r="O39" s="349"/>
      <c r="P39" s="349"/>
      <c r="Q39" s="349"/>
    </row>
    <row r="40" spans="1:17" ht="15" thickBot="1" x14ac:dyDescent="0.25">
      <c r="A40" s="102"/>
      <c r="B40" s="343"/>
      <c r="C40" s="344"/>
      <c r="D40" s="129" t="str">
        <f>IF(B40="","",VLOOKUP(B40,'Datenbank Absorber'!$A$5:$P$47,4,FALSE))</f>
        <v/>
      </c>
      <c r="E40" s="129" t="str">
        <f>IF(B40="","",VLOOKUP(B40,'Datenbank Absorber'!$A$5:$P$47,5,FALSE))</f>
        <v/>
      </c>
      <c r="F40" s="129" t="str">
        <f>IF(B40="","",VLOOKUP(B40,'Datenbank Absorber'!$A$5:$P$47,6,FALSE))</f>
        <v/>
      </c>
      <c r="G40" s="129" t="str">
        <f>IF(B40="","",VLOOKUP(B40,'Datenbank Absorber'!$A$5:$P$47,7,FALSE))</f>
        <v/>
      </c>
      <c r="H40" s="129" t="str">
        <f>IF(B40="","",VLOOKUP(B40,'Datenbank Absorber'!$A$5:$P$47,8,FALSE))</f>
        <v/>
      </c>
      <c r="I40" s="129" t="str">
        <f>IF(B40="","",VLOOKUP(B40,'Datenbank Absorber'!$A$5:$P$47,9,FALSE))</f>
        <v/>
      </c>
      <c r="J40" s="346"/>
      <c r="K40" s="130" t="str">
        <f>IF(B40="","",J40*VLOOKUP(B40,'Datenbank Absorber'!$A$5:$P$47,3,FALSE))</f>
        <v/>
      </c>
      <c r="L40" s="78"/>
      <c r="M40" s="76"/>
      <c r="N40" s="350" t="s">
        <v>89</v>
      </c>
      <c r="O40" s="349"/>
      <c r="P40" s="349"/>
      <c r="Q40" s="349"/>
    </row>
    <row r="41" spans="1:17" ht="12.75" customHeight="1" thickBot="1" x14ac:dyDescent="0.25">
      <c r="A41" s="102"/>
      <c r="B41" s="131"/>
      <c r="C41" s="132"/>
      <c r="D41" s="132"/>
      <c r="E41" s="132"/>
      <c r="F41" s="132"/>
      <c r="G41" s="132"/>
      <c r="H41" s="132"/>
      <c r="I41" s="132"/>
      <c r="J41" s="132"/>
      <c r="K41" s="77"/>
      <c r="L41" s="78"/>
      <c r="M41" s="77"/>
    </row>
    <row r="42" spans="1:17" ht="12.75" customHeight="1" x14ac:dyDescent="0.2">
      <c r="A42" s="102"/>
      <c r="B42" s="292" t="s">
        <v>36</v>
      </c>
      <c r="C42" s="133"/>
      <c r="D42" s="104" t="s">
        <v>27</v>
      </c>
      <c r="E42" s="105"/>
      <c r="F42" s="105"/>
      <c r="G42" s="105"/>
      <c r="H42" s="105"/>
      <c r="I42" s="134"/>
      <c r="J42" s="132"/>
      <c r="K42" s="77"/>
      <c r="L42" s="78"/>
      <c r="M42" s="77"/>
    </row>
    <row r="43" spans="1:17" ht="12.75" customHeight="1" x14ac:dyDescent="0.2">
      <c r="A43" s="102"/>
      <c r="B43" s="294"/>
      <c r="C43" s="135"/>
      <c r="D43" s="106" t="s">
        <v>6</v>
      </c>
      <c r="E43" s="106" t="s">
        <v>22</v>
      </c>
      <c r="F43" s="106" t="s">
        <v>7</v>
      </c>
      <c r="G43" s="106" t="s">
        <v>8</v>
      </c>
      <c r="H43" s="106" t="s">
        <v>9</v>
      </c>
      <c r="I43" s="136" t="s">
        <v>10</v>
      </c>
      <c r="J43" s="132"/>
      <c r="K43" s="77"/>
      <c r="L43" s="78"/>
      <c r="M43" s="77"/>
    </row>
    <row r="44" spans="1:17" ht="12.75" customHeight="1" x14ac:dyDescent="0.2">
      <c r="A44" s="102"/>
      <c r="B44" s="299" t="str">
        <f>IF(B37="","",B37)</f>
        <v>Noiseflex-Cube-MH 400x400x400mm</v>
      </c>
      <c r="C44" s="300"/>
      <c r="D44" s="108">
        <f>IF(B44="","",D37*K37)</f>
        <v>6.4800000000000013</v>
      </c>
      <c r="E44" s="108">
        <f>IF(B44="","",E37*K37)</f>
        <v>16.799999999999997</v>
      </c>
      <c r="F44" s="108">
        <f>IF(B44="","",F37*K37)</f>
        <v>24</v>
      </c>
      <c r="G44" s="108">
        <f>IF(B44="","",G37*K37)</f>
        <v>26.16</v>
      </c>
      <c r="H44" s="108">
        <f>IF(B44="","",H37*K37)</f>
        <v>24.48</v>
      </c>
      <c r="I44" s="128">
        <f>IF(B44="","",I37*K37)</f>
        <v>24.240000000000002</v>
      </c>
      <c r="J44" s="132"/>
      <c r="K44" s="77"/>
      <c r="L44" s="78"/>
      <c r="M44" s="77"/>
    </row>
    <row r="45" spans="1:17" ht="12.75" customHeight="1" x14ac:dyDescent="0.2">
      <c r="A45" s="102"/>
      <c r="B45" s="299" t="str">
        <f t="shared" ref="B45:B47" si="2">IF(B38="","",B38)</f>
        <v/>
      </c>
      <c r="C45" s="300"/>
      <c r="D45" s="108" t="str">
        <f t="shared" ref="D45:D47" si="3">IF(B45="","",D38*K38)</f>
        <v/>
      </c>
      <c r="E45" s="108" t="str">
        <f t="shared" ref="E45:E47" si="4">IF(B45="","",E38*K38)</f>
        <v/>
      </c>
      <c r="F45" s="108" t="str">
        <f t="shared" ref="F45:F47" si="5">IF(B45="","",F38*K38)</f>
        <v/>
      </c>
      <c r="G45" s="108" t="str">
        <f t="shared" ref="G45:G47" si="6">IF(B45="","",G38*K38)</f>
        <v/>
      </c>
      <c r="H45" s="108" t="str">
        <f t="shared" ref="H45:H47" si="7">IF(B45="","",H38*K38)</f>
        <v/>
      </c>
      <c r="I45" s="128" t="str">
        <f t="shared" ref="I45:I47" si="8">IF(B45="","",I38*K38)</f>
        <v/>
      </c>
      <c r="J45" s="132"/>
      <c r="K45" s="77"/>
      <c r="L45" s="78"/>
      <c r="M45" s="77"/>
    </row>
    <row r="46" spans="1:17" ht="12.75" customHeight="1" x14ac:dyDescent="0.2">
      <c r="A46" s="102"/>
      <c r="B46" s="299" t="str">
        <f t="shared" si="2"/>
        <v/>
      </c>
      <c r="C46" s="300"/>
      <c r="D46" s="108" t="str">
        <f t="shared" si="3"/>
        <v/>
      </c>
      <c r="E46" s="108" t="str">
        <f t="shared" si="4"/>
        <v/>
      </c>
      <c r="F46" s="108" t="str">
        <f t="shared" si="5"/>
        <v/>
      </c>
      <c r="G46" s="108" t="str">
        <f t="shared" si="6"/>
        <v/>
      </c>
      <c r="H46" s="108" t="str">
        <f t="shared" si="7"/>
        <v/>
      </c>
      <c r="I46" s="128" t="str">
        <f t="shared" si="8"/>
        <v/>
      </c>
      <c r="J46" s="132"/>
      <c r="K46" s="77"/>
      <c r="L46" s="78"/>
      <c r="M46" s="77"/>
    </row>
    <row r="47" spans="1:17" ht="12.75" customHeight="1" thickBot="1" x14ac:dyDescent="0.25">
      <c r="A47" s="102"/>
      <c r="B47" s="299" t="str">
        <f t="shared" si="2"/>
        <v/>
      </c>
      <c r="C47" s="300"/>
      <c r="D47" s="108" t="str">
        <f t="shared" si="3"/>
        <v/>
      </c>
      <c r="E47" s="108" t="str">
        <f t="shared" si="4"/>
        <v/>
      </c>
      <c r="F47" s="108" t="str">
        <f t="shared" si="5"/>
        <v/>
      </c>
      <c r="G47" s="108" t="str">
        <f t="shared" si="6"/>
        <v/>
      </c>
      <c r="H47" s="108" t="str">
        <f t="shared" si="7"/>
        <v/>
      </c>
      <c r="I47" s="128" t="str">
        <f t="shared" si="8"/>
        <v/>
      </c>
      <c r="J47" s="132"/>
      <c r="K47" s="77"/>
      <c r="L47" s="78"/>
      <c r="M47" s="77"/>
    </row>
    <row r="48" spans="1:17" ht="12.75" customHeight="1" thickBot="1" x14ac:dyDescent="0.25">
      <c r="A48" s="102"/>
      <c r="B48" s="137" t="s">
        <v>26</v>
      </c>
      <c r="C48" s="138"/>
      <c r="D48" s="139">
        <f>SUM(D44:D47)</f>
        <v>6.4800000000000013</v>
      </c>
      <c r="E48" s="139">
        <f t="shared" ref="E48:I48" si="9">SUM(E44:E47)</f>
        <v>16.799999999999997</v>
      </c>
      <c r="F48" s="139">
        <f t="shared" si="9"/>
        <v>24</v>
      </c>
      <c r="G48" s="139">
        <f t="shared" si="9"/>
        <v>26.16</v>
      </c>
      <c r="H48" s="139">
        <f t="shared" si="9"/>
        <v>24.48</v>
      </c>
      <c r="I48" s="140">
        <f t="shared" si="9"/>
        <v>24.240000000000002</v>
      </c>
      <c r="J48" s="132"/>
      <c r="K48" s="77"/>
      <c r="L48" s="78"/>
      <c r="M48" s="77"/>
    </row>
    <row r="49" spans="1:14" ht="12.75" customHeight="1" x14ac:dyDescent="0.2">
      <c r="A49" s="102"/>
      <c r="B49" s="131"/>
      <c r="C49" s="131"/>
      <c r="D49" s="131"/>
      <c r="E49" s="132"/>
      <c r="F49" s="132"/>
      <c r="G49" s="132"/>
      <c r="H49" s="132"/>
      <c r="I49" s="132"/>
      <c r="J49" s="132"/>
      <c r="K49" s="132"/>
      <c r="L49" s="78"/>
      <c r="M49" s="77"/>
    </row>
    <row r="50" spans="1:14" ht="12.75" customHeight="1" thickBot="1" x14ac:dyDescent="0.25">
      <c r="A50" s="141"/>
      <c r="B50" s="142"/>
      <c r="C50" s="142"/>
      <c r="D50" s="142"/>
      <c r="E50" s="143"/>
      <c r="F50" s="143"/>
      <c r="G50" s="143"/>
      <c r="H50" s="143"/>
      <c r="I50" s="143"/>
      <c r="J50" s="143"/>
      <c r="K50" s="143"/>
      <c r="L50" s="144"/>
      <c r="M50" s="77"/>
    </row>
    <row r="51" spans="1:14" ht="12.75" customHeight="1" x14ac:dyDescent="0.2">
      <c r="A51" s="102"/>
      <c r="B51" s="131"/>
      <c r="C51" s="145"/>
      <c r="D51" s="145"/>
      <c r="E51" s="145"/>
      <c r="F51" s="145"/>
      <c r="G51" s="145"/>
      <c r="H51" s="145"/>
      <c r="I51" s="145"/>
      <c r="J51" s="145"/>
      <c r="K51" s="77"/>
      <c r="L51" s="78"/>
    </row>
    <row r="52" spans="1:14" s="92" customFormat="1" ht="16.5" thickBot="1" x14ac:dyDescent="0.3">
      <c r="A52" s="93"/>
      <c r="B52" s="96" t="s">
        <v>18</v>
      </c>
      <c r="C52" s="81"/>
      <c r="D52" s="80"/>
      <c r="E52" s="80"/>
      <c r="F52" s="80"/>
      <c r="G52" s="80"/>
      <c r="H52" s="80"/>
      <c r="I52" s="80"/>
      <c r="J52" s="80"/>
      <c r="K52" s="80"/>
      <c r="L52" s="95"/>
      <c r="N52" s="347"/>
    </row>
    <row r="53" spans="1:14" x14ac:dyDescent="0.2">
      <c r="A53" s="102"/>
      <c r="B53" s="292" t="s">
        <v>28</v>
      </c>
      <c r="C53" s="133"/>
      <c r="D53" s="104" t="s">
        <v>19</v>
      </c>
      <c r="E53" s="146"/>
      <c r="F53" s="146"/>
      <c r="G53" s="146"/>
      <c r="H53" s="146"/>
      <c r="I53" s="147"/>
      <c r="J53" s="77"/>
      <c r="K53" s="77"/>
      <c r="L53" s="78"/>
    </row>
    <row r="54" spans="1:14" x14ac:dyDescent="0.2">
      <c r="A54" s="102"/>
      <c r="B54" s="294"/>
      <c r="C54" s="135"/>
      <c r="D54" s="263" t="s">
        <v>6</v>
      </c>
      <c r="E54" s="106" t="s">
        <v>22</v>
      </c>
      <c r="F54" s="106" t="s">
        <v>7</v>
      </c>
      <c r="G54" s="106" t="s">
        <v>8</v>
      </c>
      <c r="H54" s="106" t="s">
        <v>9</v>
      </c>
      <c r="I54" s="136" t="s">
        <v>10</v>
      </c>
      <c r="J54" s="77"/>
      <c r="K54" s="77"/>
      <c r="L54" s="78"/>
    </row>
    <row r="55" spans="1:14" x14ac:dyDescent="0.2">
      <c r="A55" s="102"/>
      <c r="B55" s="148" t="s">
        <v>11</v>
      </c>
      <c r="C55" s="149"/>
      <c r="D55" s="264">
        <f>0.163*(($C$11)/(D31+D48))</f>
        <v>0.48569725864123958</v>
      </c>
      <c r="E55" s="264">
        <f>0.163*(($C$11)/(E31+E48))</f>
        <v>0.7874396135265701</v>
      </c>
      <c r="F55" s="264">
        <f>0.163*(($C$11)/(F31+F48))</f>
        <v>0.75323475046210719</v>
      </c>
      <c r="G55" s="264">
        <f>0.163*(($C$11)/(G31+G48))</f>
        <v>0.61060123618655182</v>
      </c>
      <c r="H55" s="264">
        <f>0.163*(($C$11)/(H31+H48))</f>
        <v>0.57996797722825122</v>
      </c>
      <c r="I55" s="265">
        <f>0.163*(($C$11)/(I31+I48))</f>
        <v>0.58876648004334475</v>
      </c>
      <c r="J55" s="76">
        <f>AVERAGE(E55:H55)</f>
        <v>0.68281089435087006</v>
      </c>
      <c r="K55" s="77" t="s">
        <v>71</v>
      </c>
      <c r="L55" s="78"/>
    </row>
    <row r="56" spans="1:14" x14ac:dyDescent="0.2">
      <c r="A56" s="102"/>
      <c r="B56" s="150" t="s">
        <v>29</v>
      </c>
      <c r="C56" s="149"/>
      <c r="D56" s="151">
        <f t="shared" ref="D56:I57" si="10">D111</f>
        <v>1.031502592673726</v>
      </c>
      <c r="E56" s="151">
        <f t="shared" si="10"/>
        <v>0.85365731807480771</v>
      </c>
      <c r="F56" s="151">
        <f t="shared" si="10"/>
        <v>0.85365731807480771</v>
      </c>
      <c r="G56" s="151">
        <f t="shared" si="10"/>
        <v>0.85365731807480771</v>
      </c>
      <c r="H56" s="151">
        <f t="shared" si="10"/>
        <v>0.85365731807480771</v>
      </c>
      <c r="I56" s="152">
        <f t="shared" si="10"/>
        <v>0.85365731807480771</v>
      </c>
      <c r="J56" s="76"/>
      <c r="K56" s="77"/>
      <c r="L56" s="78"/>
    </row>
    <row r="57" spans="1:14" ht="15" thickBot="1" x14ac:dyDescent="0.25">
      <c r="A57" s="102"/>
      <c r="B57" s="153" t="s">
        <v>30</v>
      </c>
      <c r="C57" s="154"/>
      <c r="D57" s="155">
        <f t="shared" si="10"/>
        <v>0.46239771395718754</v>
      </c>
      <c r="E57" s="155">
        <f t="shared" si="10"/>
        <v>0.56910487871653848</v>
      </c>
      <c r="F57" s="155">
        <f t="shared" si="10"/>
        <v>0.56910487871653848</v>
      </c>
      <c r="G57" s="155">
        <f t="shared" si="10"/>
        <v>0.56910487871653848</v>
      </c>
      <c r="H57" s="155">
        <f t="shared" si="10"/>
        <v>0.56910487871653848</v>
      </c>
      <c r="I57" s="156">
        <f t="shared" si="10"/>
        <v>0.46239771395718754</v>
      </c>
      <c r="J57" s="76"/>
      <c r="K57" s="77"/>
      <c r="L57" s="78"/>
    </row>
    <row r="58" spans="1:14" ht="15" thickBot="1" x14ac:dyDescent="0.25">
      <c r="A58" s="102"/>
      <c r="B58" s="157"/>
      <c r="C58" s="158"/>
      <c r="D58" s="158"/>
      <c r="E58" s="158"/>
      <c r="F58" s="158"/>
      <c r="G58" s="158"/>
      <c r="H58" s="158"/>
      <c r="I58" s="77"/>
      <c r="J58" s="76"/>
      <c r="K58" s="77"/>
      <c r="L58" s="78"/>
    </row>
    <row r="59" spans="1:14" ht="15" thickBot="1" x14ac:dyDescent="0.25">
      <c r="A59" s="102"/>
      <c r="B59" s="159" t="s">
        <v>38</v>
      </c>
      <c r="C59" s="160"/>
      <c r="D59" s="161">
        <f t="shared" ref="D59:I59" si="11">10*LOG(D30/D55)</f>
        <v>0.44092755196646788</v>
      </c>
      <c r="E59" s="161">
        <f t="shared" si="11"/>
        <v>2.2606523401751981</v>
      </c>
      <c r="F59" s="161">
        <f t="shared" si="11"/>
        <v>3.5118022253170107</v>
      </c>
      <c r="G59" s="161">
        <f t="shared" si="11"/>
        <v>2.9241227951794424</v>
      </c>
      <c r="H59" s="161">
        <f t="shared" si="11"/>
        <v>2.4834351319252552</v>
      </c>
      <c r="I59" s="162">
        <f t="shared" si="11"/>
        <v>2.5009540282941813</v>
      </c>
      <c r="J59" s="246">
        <f>AVERAGE(E59:H59)</f>
        <v>2.7950031231492267</v>
      </c>
      <c r="K59" s="77" t="s">
        <v>72</v>
      </c>
      <c r="L59" s="78"/>
    </row>
    <row r="60" spans="1:14" x14ac:dyDescent="0.2">
      <c r="A60" s="102"/>
      <c r="B60" s="77"/>
      <c r="C60" s="77"/>
      <c r="D60" s="77"/>
      <c r="E60" s="77"/>
      <c r="F60" s="77"/>
      <c r="G60" s="77"/>
      <c r="H60" s="77"/>
      <c r="I60" s="77"/>
      <c r="J60" s="77"/>
      <c r="K60" s="77"/>
      <c r="L60" s="78"/>
    </row>
    <row r="61" spans="1:14" x14ac:dyDescent="0.2">
      <c r="A61" s="102"/>
      <c r="B61" s="77"/>
      <c r="C61" s="77"/>
      <c r="D61" s="163"/>
      <c r="E61" s="77"/>
      <c r="F61" s="77"/>
      <c r="G61" s="77"/>
      <c r="H61" s="77"/>
      <c r="I61" s="77"/>
      <c r="J61" s="77"/>
      <c r="K61" s="77"/>
      <c r="L61" s="78"/>
    </row>
    <row r="62" spans="1:14" x14ac:dyDescent="0.2">
      <c r="A62" s="102"/>
      <c r="B62" s="77"/>
      <c r="C62" s="77"/>
      <c r="D62" s="77"/>
      <c r="E62" s="77"/>
      <c r="F62" s="77"/>
      <c r="G62" s="77"/>
      <c r="H62" s="77"/>
      <c r="I62" s="77"/>
      <c r="J62" s="77"/>
      <c r="K62" s="77"/>
      <c r="L62" s="78"/>
    </row>
    <row r="63" spans="1:14" x14ac:dyDescent="0.2">
      <c r="A63" s="102"/>
      <c r="B63" s="77"/>
      <c r="C63" s="77"/>
      <c r="D63" s="77"/>
      <c r="E63" s="77"/>
      <c r="F63" s="77"/>
      <c r="G63" s="77"/>
      <c r="H63" s="77"/>
      <c r="I63" s="77"/>
      <c r="J63" s="77"/>
      <c r="K63" s="77"/>
      <c r="L63" s="78"/>
    </row>
    <row r="64" spans="1:14" x14ac:dyDescent="0.2">
      <c r="A64" s="102"/>
      <c r="B64" s="77"/>
      <c r="C64" s="77"/>
      <c r="D64" s="77"/>
      <c r="E64" s="77"/>
      <c r="F64" s="77"/>
      <c r="G64" s="77"/>
      <c r="H64" s="77"/>
      <c r="I64" s="77"/>
      <c r="J64" s="77"/>
      <c r="K64" s="77"/>
      <c r="L64" s="78"/>
    </row>
    <row r="65" spans="1:12" x14ac:dyDescent="0.2">
      <c r="A65" s="102"/>
      <c r="B65" s="77"/>
      <c r="C65" s="77"/>
      <c r="D65" s="77"/>
      <c r="E65" s="77"/>
      <c r="F65" s="77"/>
      <c r="G65" s="77"/>
      <c r="H65" s="77"/>
      <c r="I65" s="77"/>
      <c r="J65" s="77"/>
      <c r="K65" s="77"/>
      <c r="L65" s="78"/>
    </row>
    <row r="66" spans="1:12" x14ac:dyDescent="0.2">
      <c r="A66" s="102"/>
      <c r="B66" s="77"/>
      <c r="C66" s="77"/>
      <c r="D66" s="77"/>
      <c r="E66" s="77"/>
      <c r="F66" s="77"/>
      <c r="G66" s="77"/>
      <c r="H66" s="77"/>
      <c r="I66" s="77"/>
      <c r="J66" s="77"/>
      <c r="K66" s="77"/>
      <c r="L66" s="78"/>
    </row>
    <row r="67" spans="1:12" x14ac:dyDescent="0.2">
      <c r="A67" s="102"/>
      <c r="B67" s="77"/>
      <c r="C67" s="77"/>
      <c r="D67" s="77"/>
      <c r="E67" s="77"/>
      <c r="F67" s="77"/>
      <c r="G67" s="77"/>
      <c r="H67" s="77"/>
      <c r="I67" s="77"/>
      <c r="J67" s="77"/>
      <c r="K67" s="77"/>
      <c r="L67" s="78"/>
    </row>
    <row r="68" spans="1:12" x14ac:dyDescent="0.2">
      <c r="A68" s="102"/>
      <c r="B68" s="77"/>
      <c r="C68" s="77"/>
      <c r="D68" s="77"/>
      <c r="E68" s="77"/>
      <c r="F68" s="77"/>
      <c r="G68" s="77"/>
      <c r="H68" s="77"/>
      <c r="I68" s="77"/>
      <c r="J68" s="77"/>
      <c r="K68" s="77"/>
      <c r="L68" s="78"/>
    </row>
    <row r="69" spans="1:12" x14ac:dyDescent="0.2">
      <c r="A69" s="102"/>
      <c r="B69" s="77"/>
      <c r="C69" s="77"/>
      <c r="D69" s="77"/>
      <c r="E69" s="77"/>
      <c r="F69" s="77"/>
      <c r="G69" s="77"/>
      <c r="H69" s="77"/>
      <c r="I69" s="77"/>
      <c r="J69" s="77"/>
      <c r="K69" s="77"/>
      <c r="L69" s="78"/>
    </row>
    <row r="70" spans="1:12" x14ac:dyDescent="0.2">
      <c r="A70" s="102"/>
      <c r="B70" s="77"/>
      <c r="C70" s="77"/>
      <c r="D70" s="77"/>
      <c r="E70" s="77"/>
      <c r="F70" s="77"/>
      <c r="G70" s="77"/>
      <c r="H70" s="77"/>
      <c r="I70" s="77"/>
      <c r="J70" s="77"/>
      <c r="K70" s="77"/>
      <c r="L70" s="78"/>
    </row>
    <row r="71" spans="1:12" x14ac:dyDescent="0.2">
      <c r="A71" s="102"/>
      <c r="B71" s="77"/>
      <c r="C71" s="77"/>
      <c r="D71" s="77"/>
      <c r="E71" s="77"/>
      <c r="F71" s="77"/>
      <c r="G71" s="77"/>
      <c r="H71" s="77"/>
      <c r="I71" s="77"/>
      <c r="J71" s="77"/>
      <c r="K71" s="77"/>
      <c r="L71" s="78"/>
    </row>
    <row r="72" spans="1:12" x14ac:dyDescent="0.2">
      <c r="A72" s="102"/>
      <c r="B72" s="77"/>
      <c r="C72" s="77"/>
      <c r="D72" s="77"/>
      <c r="E72" s="77"/>
      <c r="F72" s="77"/>
      <c r="G72" s="77"/>
      <c r="H72" s="77"/>
      <c r="I72" s="77"/>
      <c r="J72" s="77"/>
      <c r="K72" s="77"/>
      <c r="L72" s="78"/>
    </row>
    <row r="73" spans="1:12" x14ac:dyDescent="0.2">
      <c r="A73" s="102"/>
      <c r="B73" s="77"/>
      <c r="C73" s="77"/>
      <c r="D73" s="77"/>
      <c r="E73" s="77"/>
      <c r="F73" s="77"/>
      <c r="G73" s="77"/>
      <c r="H73" s="77"/>
      <c r="I73" s="77"/>
      <c r="J73" s="77"/>
      <c r="K73" s="77"/>
      <c r="L73" s="78"/>
    </row>
    <row r="74" spans="1:12" x14ac:dyDescent="0.2">
      <c r="A74" s="102"/>
      <c r="B74" s="77"/>
      <c r="C74" s="77"/>
      <c r="D74" s="77"/>
      <c r="E74" s="77"/>
      <c r="F74" s="77"/>
      <c r="G74" s="77"/>
      <c r="H74" s="77"/>
      <c r="I74" s="77"/>
      <c r="J74" s="77"/>
      <c r="K74" s="77"/>
      <c r="L74" s="78"/>
    </row>
    <row r="75" spans="1:12" x14ac:dyDescent="0.2">
      <c r="A75" s="102"/>
      <c r="B75" s="77"/>
      <c r="C75" s="77"/>
      <c r="D75" s="77"/>
      <c r="E75" s="77"/>
      <c r="F75" s="77"/>
      <c r="G75" s="77"/>
      <c r="H75" s="77"/>
      <c r="I75" s="77"/>
      <c r="J75" s="77"/>
      <c r="K75" s="77"/>
      <c r="L75" s="78"/>
    </row>
    <row r="76" spans="1:12" x14ac:dyDescent="0.2">
      <c r="A76" s="102"/>
      <c r="B76" s="77"/>
      <c r="C76" s="77"/>
      <c r="D76" s="77"/>
      <c r="E76" s="77"/>
      <c r="F76" s="77"/>
      <c r="G76" s="77"/>
      <c r="H76" s="77"/>
      <c r="I76" s="77"/>
      <c r="J76" s="77"/>
      <c r="K76" s="77"/>
      <c r="L76" s="78"/>
    </row>
    <row r="77" spans="1:12" x14ac:dyDescent="0.2">
      <c r="A77" s="102"/>
      <c r="B77" s="77"/>
      <c r="C77" s="77"/>
      <c r="D77" s="77"/>
      <c r="E77" s="77"/>
      <c r="F77" s="77"/>
      <c r="G77" s="77"/>
      <c r="H77" s="77"/>
      <c r="I77" s="77"/>
      <c r="J77" s="77"/>
      <c r="K77" s="77"/>
      <c r="L77" s="78"/>
    </row>
    <row r="78" spans="1:12" x14ac:dyDescent="0.2">
      <c r="A78" s="102"/>
      <c r="B78" s="77"/>
      <c r="C78" s="77"/>
      <c r="D78" s="77"/>
      <c r="E78" s="77"/>
      <c r="F78" s="77"/>
      <c r="G78" s="77"/>
      <c r="H78" s="77"/>
      <c r="I78" s="77"/>
      <c r="J78" s="77"/>
      <c r="K78" s="77"/>
      <c r="L78" s="78"/>
    </row>
    <row r="79" spans="1:12" x14ac:dyDescent="0.2">
      <c r="A79" s="102"/>
      <c r="B79" s="77"/>
      <c r="C79" s="77"/>
      <c r="D79" s="77"/>
      <c r="E79" s="77"/>
      <c r="F79" s="77"/>
      <c r="G79" s="77"/>
      <c r="H79" s="77"/>
      <c r="I79" s="77"/>
      <c r="J79" s="77"/>
      <c r="K79" s="77"/>
      <c r="L79" s="78"/>
    </row>
    <row r="80" spans="1:12" x14ac:dyDescent="0.2">
      <c r="A80" s="102"/>
      <c r="B80" s="77"/>
      <c r="C80" s="77"/>
      <c r="D80" s="77"/>
      <c r="E80" s="77"/>
      <c r="F80" s="77"/>
      <c r="G80" s="77"/>
      <c r="H80" s="77"/>
      <c r="I80" s="77"/>
      <c r="J80" s="77"/>
      <c r="K80" s="77"/>
      <c r="L80" s="78"/>
    </row>
    <row r="81" spans="1:12" x14ac:dyDescent="0.2">
      <c r="A81" s="102"/>
      <c r="B81" s="77"/>
      <c r="C81" s="77"/>
      <c r="D81" s="77"/>
      <c r="E81" s="77"/>
      <c r="F81" s="77"/>
      <c r="G81" s="77"/>
      <c r="H81" s="77"/>
      <c r="I81" s="77"/>
      <c r="J81" s="77"/>
      <c r="K81" s="77"/>
      <c r="L81" s="78"/>
    </row>
    <row r="82" spans="1:12" x14ac:dyDescent="0.2">
      <c r="A82" s="102"/>
      <c r="B82" s="77"/>
      <c r="C82" s="77"/>
      <c r="D82" s="77"/>
      <c r="E82" s="77"/>
      <c r="F82" s="77"/>
      <c r="G82" s="77"/>
      <c r="H82" s="77"/>
      <c r="I82" s="77"/>
      <c r="J82" s="77"/>
      <c r="K82" s="77"/>
      <c r="L82" s="78"/>
    </row>
    <row r="83" spans="1:12" x14ac:dyDescent="0.2">
      <c r="A83" s="102"/>
      <c r="B83" s="77"/>
      <c r="C83" s="77"/>
      <c r="D83" s="77"/>
      <c r="E83" s="77"/>
      <c r="F83" s="77"/>
      <c r="G83" s="77"/>
      <c r="H83" s="77"/>
      <c r="I83" s="77"/>
      <c r="J83" s="77"/>
      <c r="K83" s="77"/>
      <c r="L83" s="78"/>
    </row>
    <row r="84" spans="1:12" x14ac:dyDescent="0.2">
      <c r="A84" s="102"/>
      <c r="B84" s="77"/>
      <c r="C84" s="77"/>
      <c r="D84" s="77"/>
      <c r="E84" s="77"/>
      <c r="F84" s="77"/>
      <c r="G84" s="77"/>
      <c r="H84" s="77"/>
      <c r="I84" s="77"/>
      <c r="J84" s="77"/>
      <c r="K84" s="77"/>
      <c r="L84" s="78"/>
    </row>
    <row r="85" spans="1:12" x14ac:dyDescent="0.2">
      <c r="A85" s="102"/>
      <c r="B85" s="77"/>
      <c r="C85" s="77"/>
      <c r="D85" s="77"/>
      <c r="E85" s="77"/>
      <c r="F85" s="77"/>
      <c r="G85" s="77"/>
      <c r="H85" s="77"/>
      <c r="I85" s="77"/>
      <c r="J85" s="77"/>
      <c r="K85" s="77"/>
      <c r="L85" s="78"/>
    </row>
    <row r="86" spans="1:12" x14ac:dyDescent="0.2">
      <c r="A86" s="102"/>
      <c r="B86" s="77"/>
      <c r="C86" s="77"/>
      <c r="D86" s="77"/>
      <c r="E86" s="77"/>
      <c r="F86" s="77"/>
      <c r="G86" s="77"/>
      <c r="H86" s="77"/>
      <c r="I86" s="77"/>
      <c r="J86" s="77"/>
      <c r="K86" s="77"/>
      <c r="L86" s="78"/>
    </row>
    <row r="87" spans="1:12" x14ac:dyDescent="0.2">
      <c r="A87" s="102"/>
      <c r="B87" s="77"/>
      <c r="C87" s="77"/>
      <c r="D87" s="77"/>
      <c r="E87" s="77"/>
      <c r="F87" s="77"/>
      <c r="G87" s="77"/>
      <c r="H87" s="77"/>
      <c r="I87" s="77"/>
      <c r="J87" s="77"/>
      <c r="K87" s="77"/>
      <c r="L87" s="78"/>
    </row>
    <row r="88" spans="1:12" x14ac:dyDescent="0.2">
      <c r="A88" s="102"/>
      <c r="B88" s="77"/>
      <c r="C88" s="77"/>
      <c r="D88" s="77"/>
      <c r="E88" s="77"/>
      <c r="F88" s="77"/>
      <c r="G88" s="77"/>
      <c r="H88" s="77"/>
      <c r="I88" s="77"/>
      <c r="J88" s="77"/>
      <c r="K88" s="77"/>
      <c r="L88" s="78"/>
    </row>
    <row r="89" spans="1:12" x14ac:dyDescent="0.2">
      <c r="A89" s="102"/>
      <c r="B89" s="77"/>
      <c r="C89" s="77"/>
      <c r="D89" s="77"/>
      <c r="E89" s="77"/>
      <c r="F89" s="77"/>
      <c r="G89" s="77"/>
      <c r="H89" s="77"/>
      <c r="I89" s="77"/>
      <c r="J89" s="77"/>
      <c r="K89" s="77"/>
      <c r="L89" s="78"/>
    </row>
    <row r="90" spans="1:12" x14ac:dyDescent="0.2">
      <c r="A90" s="102"/>
      <c r="B90" s="77"/>
      <c r="C90" s="77"/>
      <c r="D90" s="77"/>
      <c r="E90" s="77"/>
      <c r="F90" s="77"/>
      <c r="G90" s="77"/>
      <c r="H90" s="77"/>
      <c r="I90" s="77"/>
      <c r="J90" s="77"/>
      <c r="K90" s="77"/>
      <c r="L90" s="78"/>
    </row>
    <row r="91" spans="1:12" x14ac:dyDescent="0.2">
      <c r="A91" s="102"/>
      <c r="B91" s="77"/>
      <c r="C91" s="77"/>
      <c r="D91" s="77"/>
      <c r="E91" s="77"/>
      <c r="F91" s="77"/>
      <c r="G91" s="77"/>
      <c r="H91" s="77"/>
      <c r="I91" s="77"/>
      <c r="J91" s="77"/>
      <c r="K91" s="77"/>
      <c r="L91" s="78"/>
    </row>
    <row r="92" spans="1:12" x14ac:dyDescent="0.2">
      <c r="A92" s="102"/>
      <c r="B92" s="77"/>
      <c r="C92" s="77"/>
      <c r="D92" s="77"/>
      <c r="E92" s="77"/>
      <c r="F92" s="77"/>
      <c r="G92" s="77"/>
      <c r="H92" s="77"/>
      <c r="I92" s="77"/>
      <c r="J92" s="77"/>
      <c r="K92" s="77"/>
      <c r="L92" s="78"/>
    </row>
    <row r="93" spans="1:12" x14ac:dyDescent="0.2">
      <c r="A93" s="102"/>
      <c r="B93" s="77"/>
      <c r="C93" s="77"/>
      <c r="D93" s="77"/>
      <c r="E93" s="77"/>
      <c r="F93" s="77"/>
      <c r="G93" s="77"/>
      <c r="H93" s="77"/>
      <c r="I93" s="77"/>
      <c r="J93" s="77"/>
      <c r="K93" s="77"/>
      <c r="L93" s="78"/>
    </row>
    <row r="94" spans="1:12" x14ac:dyDescent="0.2">
      <c r="A94" s="102"/>
      <c r="B94" s="77"/>
      <c r="C94" s="77"/>
      <c r="D94" s="77"/>
      <c r="E94" s="77"/>
      <c r="F94" s="77"/>
      <c r="G94" s="77"/>
      <c r="H94" s="77"/>
      <c r="I94" s="77"/>
      <c r="J94" s="77"/>
      <c r="K94" s="77"/>
      <c r="L94" s="78"/>
    </row>
    <row r="95" spans="1:12" x14ac:dyDescent="0.2">
      <c r="A95" s="102"/>
      <c r="B95" s="77"/>
      <c r="C95" s="77"/>
      <c r="D95" s="77"/>
      <c r="E95" s="77"/>
      <c r="F95" s="77"/>
      <c r="G95" s="77"/>
      <c r="H95" s="77"/>
      <c r="I95" s="77"/>
      <c r="J95" s="77"/>
      <c r="K95" s="77"/>
      <c r="L95" s="78"/>
    </row>
    <row r="96" spans="1:12" x14ac:dyDescent="0.2">
      <c r="A96" s="102"/>
      <c r="B96" s="77"/>
      <c r="C96" s="77"/>
      <c r="D96" s="77"/>
      <c r="E96" s="77"/>
      <c r="F96" s="77"/>
      <c r="G96" s="77"/>
      <c r="H96" s="77"/>
      <c r="I96" s="77"/>
      <c r="J96" s="77"/>
      <c r="K96" s="77"/>
      <c r="L96" s="78"/>
    </row>
    <row r="97" spans="1:14" x14ac:dyDescent="0.2">
      <c r="A97" s="102"/>
      <c r="B97" s="77"/>
      <c r="C97" s="77"/>
      <c r="D97" s="77"/>
      <c r="E97" s="77"/>
      <c r="F97" s="77"/>
      <c r="G97" s="77"/>
      <c r="H97" s="77"/>
      <c r="I97" s="77"/>
      <c r="J97" s="77"/>
      <c r="K97" s="77"/>
      <c r="L97" s="78"/>
    </row>
    <row r="98" spans="1:14" ht="15" thickBot="1" x14ac:dyDescent="0.25">
      <c r="A98" s="141"/>
      <c r="B98" s="164"/>
      <c r="C98" s="164"/>
      <c r="D98" s="164"/>
      <c r="E98" s="164"/>
      <c r="F98" s="164"/>
      <c r="G98" s="164"/>
      <c r="H98" s="164"/>
      <c r="I98" s="164"/>
      <c r="J98" s="164"/>
      <c r="K98" s="164"/>
      <c r="L98" s="144"/>
    </row>
    <row r="99" spans="1:14" x14ac:dyDescent="0.2">
      <c r="A99" s="354" t="s">
        <v>68</v>
      </c>
      <c r="B99" s="354"/>
      <c r="C99" s="354"/>
      <c r="D99" s="354"/>
      <c r="E99" s="354"/>
      <c r="F99" s="354"/>
      <c r="G99" s="354"/>
      <c r="H99" s="354"/>
      <c r="I99" s="354"/>
      <c r="J99" s="354"/>
      <c r="K99" s="305"/>
      <c r="L99" s="305"/>
    </row>
    <row r="100" spans="1:14" x14ac:dyDescent="0.2">
      <c r="A100" s="355" t="s">
        <v>69</v>
      </c>
      <c r="B100" s="355"/>
      <c r="C100" s="355"/>
      <c r="D100" s="355"/>
      <c r="E100" s="355"/>
      <c r="F100" s="355"/>
      <c r="G100" s="355"/>
      <c r="H100" s="355"/>
      <c r="I100" s="355"/>
      <c r="J100" s="355"/>
      <c r="K100" s="304"/>
      <c r="L100" s="304"/>
    </row>
    <row r="101" spans="1:14" x14ac:dyDescent="0.2">
      <c r="A101" s="355" t="s">
        <v>70</v>
      </c>
      <c r="B101" s="355"/>
      <c r="C101" s="355"/>
      <c r="D101" s="355"/>
      <c r="E101" s="355"/>
      <c r="F101" s="355"/>
      <c r="G101" s="355"/>
      <c r="H101" s="355"/>
      <c r="I101" s="355"/>
      <c r="J101" s="355"/>
      <c r="K101" s="304"/>
      <c r="L101" s="304"/>
    </row>
    <row r="108" spans="1:14" x14ac:dyDescent="0.2">
      <c r="B108" s="165"/>
    </row>
    <row r="109" spans="1:14" x14ac:dyDescent="0.2">
      <c r="A109" s="362"/>
      <c r="B109" s="363" t="s">
        <v>51</v>
      </c>
      <c r="C109" s="362"/>
      <c r="D109" s="362"/>
      <c r="E109" s="362"/>
      <c r="F109" s="362"/>
      <c r="G109" s="362"/>
      <c r="H109" s="362"/>
      <c r="I109" s="362"/>
    </row>
    <row r="110" spans="1:14" x14ac:dyDescent="0.2">
      <c r="A110" s="362"/>
      <c r="B110" s="364" t="s">
        <v>0</v>
      </c>
      <c r="C110" s="364"/>
      <c r="D110" s="365">
        <v>125</v>
      </c>
      <c r="E110" s="365">
        <v>250</v>
      </c>
      <c r="F110" s="365">
        <v>500</v>
      </c>
      <c r="G110" s="365">
        <v>1000</v>
      </c>
      <c r="H110" s="365">
        <v>2000</v>
      </c>
      <c r="I110" s="365">
        <v>4000</v>
      </c>
      <c r="J110" s="166"/>
    </row>
    <row r="111" spans="1:14" s="167" customFormat="1" x14ac:dyDescent="0.2">
      <c r="A111" s="362"/>
      <c r="B111" s="366" t="s">
        <v>13</v>
      </c>
      <c r="C111" s="366"/>
      <c r="D111" s="364">
        <f>$C$14*1.45</f>
        <v>1.031502592673726</v>
      </c>
      <c r="E111" s="364">
        <f>$C$14*1.2</f>
        <v>0.85365731807480771</v>
      </c>
      <c r="F111" s="364">
        <f>$C$14*1.2</f>
        <v>0.85365731807480771</v>
      </c>
      <c r="G111" s="364">
        <f>$C$14*1.2</f>
        <v>0.85365731807480771</v>
      </c>
      <c r="H111" s="364">
        <f>$C$14*1.2</f>
        <v>0.85365731807480771</v>
      </c>
      <c r="I111" s="364">
        <f>$C$14*1.2</f>
        <v>0.85365731807480771</v>
      </c>
      <c r="J111" s="169"/>
      <c r="N111" s="347"/>
    </row>
    <row r="112" spans="1:14" s="167" customFormat="1" x14ac:dyDescent="0.2">
      <c r="A112" s="362"/>
      <c r="B112" s="366" t="s">
        <v>14</v>
      </c>
      <c r="C112" s="366"/>
      <c r="D112" s="364">
        <f>$C$14*0.65</f>
        <v>0.46239771395718754</v>
      </c>
      <c r="E112" s="364">
        <f>$C$14*0.8</f>
        <v>0.56910487871653848</v>
      </c>
      <c r="F112" s="364">
        <f>$C$14*0.8</f>
        <v>0.56910487871653848</v>
      </c>
      <c r="G112" s="364">
        <f>$C$14*0.8</f>
        <v>0.56910487871653848</v>
      </c>
      <c r="H112" s="364">
        <f>$C$14*0.8</f>
        <v>0.56910487871653848</v>
      </c>
      <c r="I112" s="364">
        <f>$C$14*0.65</f>
        <v>0.46239771395718754</v>
      </c>
      <c r="J112" s="169"/>
      <c r="N112" s="347"/>
    </row>
    <row r="113" spans="1:14" s="167" customFormat="1" x14ac:dyDescent="0.2">
      <c r="A113" s="362"/>
      <c r="B113" s="366" t="s">
        <v>15</v>
      </c>
      <c r="C113" s="366"/>
      <c r="D113" s="364">
        <f t="shared" ref="D113:I113" si="12">D111-D112</f>
        <v>0.56910487871653848</v>
      </c>
      <c r="E113" s="364">
        <f t="shared" si="12"/>
        <v>0.28455243935826924</v>
      </c>
      <c r="F113" s="364">
        <f t="shared" si="12"/>
        <v>0.28455243935826924</v>
      </c>
      <c r="G113" s="364">
        <f t="shared" si="12"/>
        <v>0.28455243935826924</v>
      </c>
      <c r="H113" s="364">
        <f t="shared" si="12"/>
        <v>0.28455243935826924</v>
      </c>
      <c r="I113" s="364">
        <f t="shared" si="12"/>
        <v>0.39125960411762017</v>
      </c>
      <c r="J113" s="169"/>
      <c r="N113" s="347"/>
    </row>
    <row r="114" spans="1:14" x14ac:dyDescent="0.2">
      <c r="A114" s="362"/>
      <c r="B114" s="364" t="s">
        <v>87</v>
      </c>
      <c r="C114" s="364"/>
      <c r="D114" s="364">
        <f>$C$14</f>
        <v>0.71138109839567309</v>
      </c>
      <c r="E114" s="364">
        <f t="shared" ref="E114:I114" si="13">$C$14</f>
        <v>0.71138109839567309</v>
      </c>
      <c r="F114" s="364">
        <f t="shared" si="13"/>
        <v>0.71138109839567309</v>
      </c>
      <c r="G114" s="364">
        <f t="shared" si="13"/>
        <v>0.71138109839567309</v>
      </c>
      <c r="H114" s="364">
        <f t="shared" si="13"/>
        <v>0.71138109839567309</v>
      </c>
      <c r="I114" s="364">
        <f t="shared" si="13"/>
        <v>0.71138109839567309</v>
      </c>
    </row>
    <row r="115" spans="1:14" x14ac:dyDescent="0.2">
      <c r="A115" s="362"/>
      <c r="B115" s="367"/>
      <c r="C115" s="367"/>
      <c r="D115" s="364"/>
      <c r="E115" s="364"/>
      <c r="F115" s="364"/>
      <c r="G115" s="364"/>
      <c r="H115" s="364"/>
      <c r="I115" s="364"/>
    </row>
    <row r="116" spans="1:14" x14ac:dyDescent="0.2">
      <c r="A116" s="362"/>
      <c r="B116" s="367"/>
      <c r="C116" s="367"/>
      <c r="D116" s="364"/>
      <c r="E116" s="364"/>
      <c r="F116" s="364"/>
      <c r="G116" s="364"/>
      <c r="H116" s="364"/>
      <c r="I116" s="364"/>
    </row>
    <row r="117" spans="1:14" x14ac:dyDescent="0.2">
      <c r="A117" s="362"/>
      <c r="B117" s="367"/>
      <c r="C117" s="367"/>
      <c r="D117" s="364"/>
      <c r="E117" s="364"/>
      <c r="F117" s="364"/>
      <c r="G117" s="364"/>
      <c r="H117" s="364"/>
      <c r="I117" s="364"/>
    </row>
    <row r="118" spans="1:14" x14ac:dyDescent="0.2">
      <c r="A118" s="362"/>
      <c r="B118" s="367"/>
      <c r="C118" s="367"/>
      <c r="D118" s="364"/>
      <c r="E118" s="364"/>
      <c r="F118" s="364"/>
      <c r="G118" s="364"/>
      <c r="H118" s="364"/>
      <c r="I118" s="364"/>
    </row>
    <row r="119" spans="1:14" x14ac:dyDescent="0.2">
      <c r="A119" s="362"/>
      <c r="B119" s="367"/>
      <c r="C119" s="367"/>
      <c r="D119" s="364"/>
      <c r="E119" s="364"/>
      <c r="F119" s="364"/>
      <c r="G119" s="364"/>
      <c r="H119" s="364"/>
      <c r="I119" s="364"/>
    </row>
    <row r="120" spans="1:14" x14ac:dyDescent="0.2">
      <c r="A120" s="362"/>
      <c r="B120" s="367"/>
      <c r="C120" s="367"/>
      <c r="D120" s="364"/>
      <c r="E120" s="364"/>
      <c r="F120" s="364"/>
      <c r="G120" s="364"/>
      <c r="H120" s="364"/>
      <c r="I120" s="364"/>
    </row>
    <row r="121" spans="1:14" x14ac:dyDescent="0.2">
      <c r="A121" s="362"/>
      <c r="B121" s="364"/>
      <c r="C121" s="364"/>
      <c r="D121" s="364"/>
      <c r="E121" s="364"/>
      <c r="F121" s="364"/>
      <c r="G121" s="364"/>
      <c r="H121" s="364"/>
      <c r="I121" s="364"/>
    </row>
    <row r="122" spans="1:14" x14ac:dyDescent="0.2">
      <c r="A122" s="362"/>
      <c r="B122" s="364"/>
      <c r="C122" s="364"/>
      <c r="D122" s="364">
        <f t="shared" ref="D122:D129" si="14">IF(D20="","",D20*J20)</f>
        <v>31</v>
      </c>
      <c r="E122" s="364">
        <f t="shared" ref="E122:E129" si="15">IF(E20="","",E20*J20)</f>
        <v>8</v>
      </c>
      <c r="F122" s="364">
        <f t="shared" ref="F122:F129" si="16">IF(F20="","",F20*J20)</f>
        <v>4</v>
      </c>
      <c r="G122" s="364">
        <f t="shared" ref="G122:G129" si="17">IF(G20="","",G20*J20)</f>
        <v>7.0000000000000009</v>
      </c>
      <c r="H122" s="364">
        <f t="shared" ref="H122:H129" si="18">IF(H20="","",H20*J20)</f>
        <v>9</v>
      </c>
      <c r="I122" s="364">
        <f t="shared" ref="I122:I129" si="19">IF(I20="","",I20*J20)</f>
        <v>8</v>
      </c>
    </row>
    <row r="123" spans="1:14" x14ac:dyDescent="0.2">
      <c r="A123" s="362"/>
      <c r="B123" s="364"/>
      <c r="C123" s="364"/>
      <c r="D123" s="364">
        <f t="shared" si="14"/>
        <v>2</v>
      </c>
      <c r="E123" s="364">
        <f t="shared" si="15"/>
        <v>2</v>
      </c>
      <c r="F123" s="364">
        <f t="shared" si="16"/>
        <v>2.5</v>
      </c>
      <c r="G123" s="364">
        <f t="shared" si="17"/>
        <v>3</v>
      </c>
      <c r="H123" s="364">
        <f t="shared" si="18"/>
        <v>3</v>
      </c>
      <c r="I123" s="364">
        <f t="shared" si="19"/>
        <v>3</v>
      </c>
    </row>
    <row r="124" spans="1:14" x14ac:dyDescent="0.2">
      <c r="A124" s="362"/>
      <c r="B124" s="364"/>
      <c r="C124" s="364"/>
      <c r="D124" s="364">
        <f t="shared" si="14"/>
        <v>15.5</v>
      </c>
      <c r="E124" s="364">
        <f t="shared" si="15"/>
        <v>4</v>
      </c>
      <c r="F124" s="364">
        <f t="shared" si="16"/>
        <v>2</v>
      </c>
      <c r="G124" s="364">
        <f t="shared" si="17"/>
        <v>3.5000000000000004</v>
      </c>
      <c r="H124" s="364">
        <f t="shared" si="18"/>
        <v>4.5</v>
      </c>
      <c r="I124" s="364">
        <f t="shared" si="19"/>
        <v>4</v>
      </c>
    </row>
    <row r="125" spans="1:14" x14ac:dyDescent="0.2">
      <c r="A125" s="362"/>
      <c r="B125" s="364"/>
      <c r="C125" s="364"/>
      <c r="D125" s="364">
        <f t="shared" si="14"/>
        <v>8.4</v>
      </c>
      <c r="E125" s="364">
        <f t="shared" si="15"/>
        <v>6</v>
      </c>
      <c r="F125" s="364">
        <f t="shared" si="16"/>
        <v>3</v>
      </c>
      <c r="G125" s="364">
        <f t="shared" si="17"/>
        <v>1.7999999999999998</v>
      </c>
      <c r="H125" s="364">
        <f t="shared" si="18"/>
        <v>0.89999999999999991</v>
      </c>
      <c r="I125" s="364">
        <f t="shared" si="19"/>
        <v>0.6</v>
      </c>
    </row>
    <row r="126" spans="1:14" x14ac:dyDescent="0.2">
      <c r="A126" s="362"/>
      <c r="B126" s="364"/>
      <c r="C126" s="364"/>
      <c r="D126" s="364">
        <f t="shared" si="14"/>
        <v>0.84000000000000008</v>
      </c>
      <c r="E126" s="364">
        <f t="shared" si="15"/>
        <v>0.60000000000000009</v>
      </c>
      <c r="F126" s="364">
        <f t="shared" si="16"/>
        <v>0.48</v>
      </c>
      <c r="G126" s="364">
        <f t="shared" si="17"/>
        <v>0.48</v>
      </c>
      <c r="H126" s="364">
        <f t="shared" si="18"/>
        <v>0.48</v>
      </c>
      <c r="I126" s="364">
        <f t="shared" si="19"/>
        <v>0.48</v>
      </c>
    </row>
    <row r="127" spans="1:14" x14ac:dyDescent="0.2">
      <c r="A127" s="362"/>
      <c r="B127" s="364"/>
      <c r="C127" s="364"/>
      <c r="D127" s="364">
        <f t="shared" si="14"/>
        <v>0.5</v>
      </c>
      <c r="E127" s="364">
        <f t="shared" si="15"/>
        <v>0.4</v>
      </c>
      <c r="F127" s="364">
        <f t="shared" si="16"/>
        <v>0.3</v>
      </c>
      <c r="G127" s="364">
        <f t="shared" si="17"/>
        <v>0.25</v>
      </c>
      <c r="H127" s="364">
        <f t="shared" si="18"/>
        <v>0.25</v>
      </c>
      <c r="I127" s="364">
        <f t="shared" si="19"/>
        <v>0.25</v>
      </c>
    </row>
    <row r="128" spans="1:14" x14ac:dyDescent="0.2">
      <c r="A128" s="362"/>
      <c r="B128" s="364"/>
      <c r="C128" s="364"/>
      <c r="D128" s="364">
        <f t="shared" si="14"/>
        <v>2.4</v>
      </c>
      <c r="E128" s="364">
        <f t="shared" si="15"/>
        <v>3.5999999999999996</v>
      </c>
      <c r="F128" s="364">
        <f t="shared" si="16"/>
        <v>7</v>
      </c>
      <c r="G128" s="364">
        <f t="shared" si="17"/>
        <v>11.200000000000001</v>
      </c>
      <c r="H128" s="364">
        <f t="shared" si="18"/>
        <v>13.600000000000001</v>
      </c>
      <c r="I128" s="364">
        <f t="shared" si="19"/>
        <v>14.8</v>
      </c>
    </row>
    <row r="129" spans="2:9" x14ac:dyDescent="0.2">
      <c r="B129" s="76"/>
      <c r="C129" s="76"/>
      <c r="D129" s="168" t="str">
        <f t="shared" si="14"/>
        <v/>
      </c>
      <c r="E129" s="168" t="str">
        <f t="shared" si="15"/>
        <v/>
      </c>
      <c r="F129" s="168" t="str">
        <f t="shared" si="16"/>
        <v/>
      </c>
      <c r="G129" s="168" t="str">
        <f t="shared" si="17"/>
        <v/>
      </c>
      <c r="H129" s="168" t="str">
        <f t="shared" si="18"/>
        <v/>
      </c>
      <c r="I129" s="168" t="str">
        <f t="shared" si="19"/>
        <v/>
      </c>
    </row>
    <row r="130" spans="2:9" x14ac:dyDescent="0.2">
      <c r="B130" s="76"/>
      <c r="C130" s="76"/>
      <c r="D130" s="168" t="str">
        <f t="shared" ref="D130:D131" si="20">IF(D28="","",D28*J28)</f>
        <v/>
      </c>
      <c r="E130" s="168" t="str">
        <f t="shared" ref="E130:E131" si="21">IF(E28="","",E28*J28)</f>
        <v/>
      </c>
      <c r="F130" s="168" t="str">
        <f t="shared" ref="F130:F131" si="22">IF(F28="","",F28*J28)</f>
        <v/>
      </c>
      <c r="G130" s="168" t="str">
        <f t="shared" ref="G130:G131" si="23">IF(G28="","",G28*J28)</f>
        <v/>
      </c>
      <c r="H130" s="168" t="str">
        <f t="shared" ref="H130:H131" si="24">IF(H28="","",H28*J28)</f>
        <v/>
      </c>
      <c r="I130" s="168" t="str">
        <f t="shared" ref="I130:I131" si="25">IF(I28="","",I28*J28)</f>
        <v/>
      </c>
    </row>
    <row r="131" spans="2:9" x14ac:dyDescent="0.2">
      <c r="B131" s="76"/>
      <c r="C131" s="76"/>
      <c r="D131" s="168" t="str">
        <f t="shared" si="20"/>
        <v/>
      </c>
      <c r="E131" s="168" t="str">
        <f t="shared" si="21"/>
        <v/>
      </c>
      <c r="F131" s="168" t="str">
        <f t="shared" si="22"/>
        <v/>
      </c>
      <c r="G131" s="168" t="str">
        <f t="shared" si="23"/>
        <v/>
      </c>
      <c r="H131" s="168" t="str">
        <f t="shared" si="24"/>
        <v/>
      </c>
      <c r="I131" s="168" t="str">
        <f t="shared" si="25"/>
        <v/>
      </c>
    </row>
    <row r="132" spans="2:9" x14ac:dyDescent="0.2">
      <c r="B132" s="76"/>
      <c r="C132" s="76"/>
      <c r="D132" s="76"/>
      <c r="E132" s="76"/>
      <c r="F132" s="76"/>
      <c r="G132" s="76"/>
      <c r="H132" s="76"/>
      <c r="I132" s="76"/>
    </row>
    <row r="133" spans="2:9" x14ac:dyDescent="0.2">
      <c r="B133" s="76"/>
      <c r="C133" s="76"/>
      <c r="D133" s="76"/>
      <c r="E133" s="76"/>
      <c r="F133" s="76"/>
      <c r="G133" s="76"/>
      <c r="H133" s="76"/>
      <c r="I133" s="76"/>
    </row>
    <row r="134" spans="2:9" x14ac:dyDescent="0.2">
      <c r="B134" s="76"/>
      <c r="C134" s="76"/>
      <c r="D134" s="76"/>
      <c r="E134" s="76"/>
      <c r="F134" s="76"/>
      <c r="G134" s="76"/>
      <c r="H134" s="76"/>
      <c r="I134" s="76"/>
    </row>
    <row r="135" spans="2:9" x14ac:dyDescent="0.2">
      <c r="B135" s="76"/>
      <c r="C135" s="76"/>
      <c r="D135" s="76"/>
      <c r="E135" s="76"/>
      <c r="F135" s="76"/>
      <c r="G135" s="76"/>
      <c r="H135" s="76"/>
      <c r="I135" s="76"/>
    </row>
  </sheetData>
  <sheetProtection password="F6AD" sheet="1" objects="1" scenarios="1" selectLockedCells="1"/>
  <mergeCells count="31">
    <mergeCell ref="C6:G6"/>
    <mergeCell ref="C7:G7"/>
    <mergeCell ref="C8:G8"/>
    <mergeCell ref="C10:G10"/>
    <mergeCell ref="C12:G12"/>
    <mergeCell ref="C11:G11"/>
    <mergeCell ref="B120:C120"/>
    <mergeCell ref="B115:C115"/>
    <mergeCell ref="B116:C116"/>
    <mergeCell ref="B117:C117"/>
    <mergeCell ref="B118:C118"/>
    <mergeCell ref="B119:C119"/>
    <mergeCell ref="A100:L100"/>
    <mergeCell ref="A101:L101"/>
    <mergeCell ref="A99:L99"/>
    <mergeCell ref="B39:C39"/>
    <mergeCell ref="A2:L2"/>
    <mergeCell ref="B18:B19"/>
    <mergeCell ref="B53:B54"/>
    <mergeCell ref="B42:B43"/>
    <mergeCell ref="C18:C19"/>
    <mergeCell ref="B35:C36"/>
    <mergeCell ref="B37:C37"/>
    <mergeCell ref="B46:C46"/>
    <mergeCell ref="B47:C47"/>
    <mergeCell ref="J18:K19"/>
    <mergeCell ref="B38:C38"/>
    <mergeCell ref="B40:C40"/>
    <mergeCell ref="B44:C44"/>
    <mergeCell ref="B45:C45"/>
    <mergeCell ref="C5:G5"/>
  </mergeCells>
  <phoneticPr fontId="12" type="noConversion"/>
  <dataValidations count="4">
    <dataValidation type="list" allowBlank="1" showInputMessage="1" showErrorMessage="1" sqref="H12">
      <formula1>Raumarten</formula1>
    </dataValidation>
    <dataValidation type="list" allowBlank="1" showInputMessage="1" showErrorMessage="1" prompt="Material auswählen" sqref="B20:B29">
      <formula1>Materialliste</formula1>
    </dataValidation>
    <dataValidation type="list" allowBlank="1" showInputMessage="1" showErrorMessage="1" prompt="Absorber auswählen" sqref="B37:C40">
      <formula1>Absorberliste</formula1>
    </dataValidation>
    <dataValidation type="list" allowBlank="1" showInputMessage="1" showErrorMessage="1" error="Nutzungsart aus der Liste wählen" prompt="Nutzungsart auswählen" sqref="C12:G12">
      <formula1>Raumarten</formula1>
    </dataValidation>
  </dataValidations>
  <pageMargins left="0.78740157480314965" right="0.78740157480314965" top="0.78740157480314965" bottom="0.78740157480314965" header="0.51181102362204722" footer="0.51181102362204722"/>
  <pageSetup paperSize="9" scale="51" orientation="portrait" r:id="rId1"/>
  <headerFooter alignWithMargins="0">
    <oddFooter>&amp;L&amp;F.xls&amp;Rgeändert: 07.07.2016 GS</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180"/>
  <sheetViews>
    <sheetView workbookViewId="0">
      <selection activeCell="M12" sqref="M12"/>
    </sheetView>
  </sheetViews>
  <sheetFormatPr baseColWidth="10" defaultRowHeight="12.75" x14ac:dyDescent="0.2"/>
  <cols>
    <col min="1" max="1" width="52.85546875" style="37" customWidth="1"/>
    <col min="2" max="7" width="10.7109375" style="36" customWidth="1"/>
    <col min="8" max="8" width="7.28515625" style="36" customWidth="1"/>
    <col min="9" max="9" width="30.140625" style="36" customWidth="1"/>
    <col min="10" max="16" width="8.5703125" style="36" customWidth="1"/>
    <col min="17" max="16384" width="11.42578125" style="36"/>
  </cols>
  <sheetData>
    <row r="1" spans="1:10" x14ac:dyDescent="0.2">
      <c r="A1" s="43" t="s">
        <v>103</v>
      </c>
    </row>
    <row r="2" spans="1:10" ht="13.5" thickBot="1" x14ac:dyDescent="0.25"/>
    <row r="3" spans="1:10" ht="12.75" customHeight="1" x14ac:dyDescent="0.2">
      <c r="A3" s="12" t="s">
        <v>39</v>
      </c>
      <c r="B3" s="38" t="s">
        <v>102</v>
      </c>
      <c r="C3" s="39"/>
      <c r="D3" s="39"/>
      <c r="E3" s="39"/>
      <c r="F3" s="39"/>
      <c r="G3" s="39"/>
      <c r="H3" s="172"/>
      <c r="I3" s="173" t="s">
        <v>85</v>
      </c>
      <c r="J3" s="79"/>
    </row>
    <row r="4" spans="1:10" ht="13.5" thickBot="1" x14ac:dyDescent="0.25">
      <c r="A4" s="269"/>
      <c r="B4" s="270" t="s">
        <v>6</v>
      </c>
      <c r="C4" s="270" t="s">
        <v>22</v>
      </c>
      <c r="D4" s="270" t="s">
        <v>7</v>
      </c>
      <c r="E4" s="270" t="s">
        <v>8</v>
      </c>
      <c r="F4" s="270" t="s">
        <v>9</v>
      </c>
      <c r="G4" s="270" t="s">
        <v>10</v>
      </c>
      <c r="H4" s="174" t="s">
        <v>86</v>
      </c>
      <c r="I4" s="175"/>
    </row>
    <row r="5" spans="1:10" x14ac:dyDescent="0.2">
      <c r="A5" s="306" t="s">
        <v>125</v>
      </c>
      <c r="B5" s="20">
        <v>0.02</v>
      </c>
      <c r="C5" s="20">
        <v>0.02</v>
      </c>
      <c r="D5" s="20">
        <v>0.03</v>
      </c>
      <c r="E5" s="20">
        <v>0.04</v>
      </c>
      <c r="F5" s="20">
        <v>0.05</v>
      </c>
      <c r="G5" s="307">
        <v>0.05</v>
      </c>
      <c r="H5" s="272" t="s">
        <v>46</v>
      </c>
      <c r="I5" s="273"/>
    </row>
    <row r="6" spans="1:10" x14ac:dyDescent="0.2">
      <c r="A6" s="40" t="s">
        <v>126</v>
      </c>
      <c r="B6" s="7">
        <v>0.01</v>
      </c>
      <c r="C6" s="7">
        <v>0.01</v>
      </c>
      <c r="D6" s="7">
        <v>0.02</v>
      </c>
      <c r="E6" s="7">
        <v>0.02</v>
      </c>
      <c r="F6" s="7">
        <v>0.03</v>
      </c>
      <c r="G6" s="308">
        <v>0.03</v>
      </c>
      <c r="H6" s="180" t="s">
        <v>46</v>
      </c>
      <c r="I6" s="276"/>
    </row>
    <row r="7" spans="1:10" x14ac:dyDescent="0.2">
      <c r="A7" s="40" t="s">
        <v>127</v>
      </c>
      <c r="B7" s="7">
        <v>0.04</v>
      </c>
      <c r="C7" s="7">
        <v>0.04</v>
      </c>
      <c r="D7" s="7">
        <v>0.05</v>
      </c>
      <c r="E7" s="7">
        <v>0.06</v>
      </c>
      <c r="F7" s="7">
        <v>0.06</v>
      </c>
      <c r="G7" s="308">
        <v>0.06</v>
      </c>
      <c r="H7" s="180" t="s">
        <v>46</v>
      </c>
      <c r="I7" s="276"/>
    </row>
    <row r="8" spans="1:10" x14ac:dyDescent="0.2">
      <c r="A8" s="40" t="s">
        <v>40</v>
      </c>
      <c r="B8" s="7">
        <v>0.02</v>
      </c>
      <c r="C8" s="7">
        <v>0.02</v>
      </c>
      <c r="D8" s="7">
        <v>0.03</v>
      </c>
      <c r="E8" s="7">
        <v>0.03</v>
      </c>
      <c r="F8" s="7">
        <v>0.04</v>
      </c>
      <c r="G8" s="308">
        <v>0.04</v>
      </c>
      <c r="H8" s="180" t="s">
        <v>46</v>
      </c>
      <c r="I8" s="276"/>
    </row>
    <row r="9" spans="1:10" x14ac:dyDescent="0.2">
      <c r="A9" s="40" t="s">
        <v>128</v>
      </c>
      <c r="B9" s="7">
        <v>0.02</v>
      </c>
      <c r="C9" s="7">
        <v>0.04</v>
      </c>
      <c r="D9" s="7">
        <v>0.06</v>
      </c>
      <c r="E9" s="7">
        <v>0.2</v>
      </c>
      <c r="F9" s="7">
        <v>0.3</v>
      </c>
      <c r="G9" s="308">
        <v>0.35</v>
      </c>
      <c r="H9" s="180" t="s">
        <v>46</v>
      </c>
      <c r="I9" s="276"/>
    </row>
    <row r="10" spans="1:10" ht="13.5" thickBot="1" x14ac:dyDescent="0.25">
      <c r="A10" s="255" t="s">
        <v>129</v>
      </c>
      <c r="B10" s="21">
        <v>0.04</v>
      </c>
      <c r="C10" s="21">
        <v>7.0000000000000007E-2</v>
      </c>
      <c r="D10" s="21">
        <v>0.12</v>
      </c>
      <c r="E10" s="21">
        <v>0.3</v>
      </c>
      <c r="F10" s="21">
        <v>0.5</v>
      </c>
      <c r="G10" s="309">
        <v>0.8</v>
      </c>
      <c r="H10" s="180" t="s">
        <v>46</v>
      </c>
      <c r="I10" s="181"/>
    </row>
    <row r="11" spans="1:10" x14ac:dyDescent="0.2">
      <c r="A11" s="306" t="s">
        <v>130</v>
      </c>
      <c r="B11" s="20">
        <v>0.02</v>
      </c>
      <c r="C11" s="20">
        <v>0.02</v>
      </c>
      <c r="D11" s="20">
        <v>0.03</v>
      </c>
      <c r="E11" s="20">
        <v>0.04</v>
      </c>
      <c r="F11" s="20">
        <v>0.05</v>
      </c>
      <c r="G11" s="307">
        <v>0.05</v>
      </c>
      <c r="H11" s="180" t="s">
        <v>46</v>
      </c>
      <c r="I11" s="276"/>
    </row>
    <row r="12" spans="1:10" x14ac:dyDescent="0.2">
      <c r="A12" s="40" t="s">
        <v>131</v>
      </c>
      <c r="B12" s="7">
        <v>0.03</v>
      </c>
      <c r="C12" s="7">
        <v>0.03</v>
      </c>
      <c r="D12" s="7">
        <v>0.02</v>
      </c>
      <c r="E12" s="7">
        <v>0.04</v>
      </c>
      <c r="F12" s="7">
        <v>0.05</v>
      </c>
      <c r="G12" s="308">
        <v>0.05</v>
      </c>
      <c r="H12" s="180" t="s">
        <v>46</v>
      </c>
      <c r="I12" s="276"/>
    </row>
    <row r="13" spans="1:10" x14ac:dyDescent="0.2">
      <c r="A13" s="40" t="s">
        <v>132</v>
      </c>
      <c r="B13" s="7">
        <v>0.02</v>
      </c>
      <c r="C13" s="7">
        <v>0.03</v>
      </c>
      <c r="D13" s="7">
        <v>0.04</v>
      </c>
      <c r="E13" s="7">
        <v>0.05</v>
      </c>
      <c r="F13" s="7">
        <v>7.0000000000000007E-2</v>
      </c>
      <c r="G13" s="308">
        <v>0.08</v>
      </c>
      <c r="H13" s="180" t="s">
        <v>46</v>
      </c>
      <c r="I13" s="181"/>
    </row>
    <row r="14" spans="1:10" ht="13.5" thickBot="1" x14ac:dyDescent="0.25">
      <c r="A14" s="255" t="s">
        <v>133</v>
      </c>
      <c r="B14" s="21">
        <v>0.31</v>
      </c>
      <c r="C14" s="21">
        <v>0.08</v>
      </c>
      <c r="D14" s="21">
        <v>0.04</v>
      </c>
      <c r="E14" s="21">
        <v>7.0000000000000007E-2</v>
      </c>
      <c r="F14" s="21">
        <v>0.09</v>
      </c>
      <c r="G14" s="309">
        <v>0.08</v>
      </c>
      <c r="H14" s="180" t="s">
        <v>46</v>
      </c>
      <c r="I14" s="181"/>
    </row>
    <row r="15" spans="1:10" x14ac:dyDescent="0.2">
      <c r="A15" s="271" t="s">
        <v>134</v>
      </c>
      <c r="B15" s="190">
        <v>0.02</v>
      </c>
      <c r="C15" s="190">
        <v>0.02</v>
      </c>
      <c r="D15" s="190">
        <v>0.03</v>
      </c>
      <c r="E15" s="190">
        <v>0.04</v>
      </c>
      <c r="F15" s="190">
        <v>0.05</v>
      </c>
      <c r="G15" s="310">
        <v>0.05</v>
      </c>
      <c r="H15" s="180" t="s">
        <v>46</v>
      </c>
      <c r="I15" s="181"/>
    </row>
    <row r="16" spans="1:10" x14ac:dyDescent="0.2">
      <c r="A16" s="40" t="s">
        <v>135</v>
      </c>
      <c r="B16" s="7">
        <v>0.03</v>
      </c>
      <c r="C16" s="7">
        <v>0.03</v>
      </c>
      <c r="D16" s="7">
        <v>0.03</v>
      </c>
      <c r="E16" s="7">
        <v>0.04</v>
      </c>
      <c r="F16" s="7">
        <v>0.05</v>
      </c>
      <c r="G16" s="308">
        <v>0.06</v>
      </c>
      <c r="H16" s="180" t="s">
        <v>46</v>
      </c>
      <c r="I16" s="181"/>
    </row>
    <row r="17" spans="1:9" x14ac:dyDescent="0.2">
      <c r="A17" s="40" t="s">
        <v>136</v>
      </c>
      <c r="B17" s="7">
        <v>0.03</v>
      </c>
      <c r="C17" s="7">
        <v>0.03</v>
      </c>
      <c r="D17" s="7">
        <v>0.02</v>
      </c>
      <c r="E17" s="7">
        <v>0.04</v>
      </c>
      <c r="F17" s="7">
        <v>0.05</v>
      </c>
      <c r="G17" s="308">
        <v>0.05</v>
      </c>
      <c r="H17" s="180" t="s">
        <v>46</v>
      </c>
      <c r="I17" s="181"/>
    </row>
    <row r="18" spans="1:9" x14ac:dyDescent="0.2">
      <c r="A18" s="40" t="s">
        <v>137</v>
      </c>
      <c r="B18" s="7">
        <v>0.02</v>
      </c>
      <c r="C18" s="7">
        <v>0.03</v>
      </c>
      <c r="D18" s="7">
        <v>0.04</v>
      </c>
      <c r="E18" s="7">
        <v>0.05</v>
      </c>
      <c r="F18" s="7">
        <v>7.0000000000000007E-2</v>
      </c>
      <c r="G18" s="308">
        <v>0.08</v>
      </c>
      <c r="H18" s="180" t="s">
        <v>46</v>
      </c>
      <c r="I18" s="181"/>
    </row>
    <row r="19" spans="1:9" x14ac:dyDescent="0.2">
      <c r="A19" s="40" t="s">
        <v>126</v>
      </c>
      <c r="B19" s="7">
        <v>0.01</v>
      </c>
      <c r="C19" s="7">
        <v>0.01</v>
      </c>
      <c r="D19" s="7">
        <v>0.02</v>
      </c>
      <c r="E19" s="7">
        <v>0.02</v>
      </c>
      <c r="F19" s="7">
        <v>0.03</v>
      </c>
      <c r="G19" s="308">
        <v>0.03</v>
      </c>
      <c r="H19" s="180" t="s">
        <v>46</v>
      </c>
      <c r="I19" s="181"/>
    </row>
    <row r="20" spans="1:9" x14ac:dyDescent="0.2">
      <c r="A20" s="40" t="s">
        <v>138</v>
      </c>
      <c r="B20" s="7">
        <v>0.31</v>
      </c>
      <c r="C20" s="7">
        <v>0.08</v>
      </c>
      <c r="D20" s="7">
        <v>0.04</v>
      </c>
      <c r="E20" s="7">
        <v>7.0000000000000007E-2</v>
      </c>
      <c r="F20" s="7">
        <v>0.09</v>
      </c>
      <c r="G20" s="308">
        <v>0.08</v>
      </c>
      <c r="H20" s="180" t="s">
        <v>46</v>
      </c>
      <c r="I20" s="181"/>
    </row>
    <row r="21" spans="1:9" ht="13.5" thickBot="1" x14ac:dyDescent="0.25">
      <c r="A21" s="255" t="s">
        <v>139</v>
      </c>
      <c r="B21" s="21">
        <v>0.3</v>
      </c>
      <c r="C21" s="21">
        <v>0.4</v>
      </c>
      <c r="D21" s="21">
        <v>0.4</v>
      </c>
      <c r="E21" s="21">
        <v>0.3</v>
      </c>
      <c r="F21" s="21">
        <v>0.3</v>
      </c>
      <c r="G21" s="309">
        <v>0.2</v>
      </c>
      <c r="H21" s="180" t="s">
        <v>46</v>
      </c>
      <c r="I21" s="181"/>
    </row>
    <row r="22" spans="1:9" x14ac:dyDescent="0.2">
      <c r="A22" s="306" t="s">
        <v>140</v>
      </c>
      <c r="B22" s="20">
        <v>0.28000000000000003</v>
      </c>
      <c r="C22" s="20">
        <v>0.2</v>
      </c>
      <c r="D22" s="20">
        <v>0.1</v>
      </c>
      <c r="E22" s="20">
        <v>0.06</v>
      </c>
      <c r="F22" s="20">
        <v>0.03</v>
      </c>
      <c r="G22" s="307">
        <v>0.02</v>
      </c>
      <c r="H22" s="180" t="s">
        <v>46</v>
      </c>
      <c r="I22" s="181"/>
    </row>
    <row r="23" spans="1:9" x14ac:dyDescent="0.2">
      <c r="A23" s="45" t="s">
        <v>141</v>
      </c>
      <c r="B23" s="7">
        <v>0.05</v>
      </c>
      <c r="C23" s="7">
        <v>0.06</v>
      </c>
      <c r="D23" s="7">
        <v>0.09</v>
      </c>
      <c r="E23" s="7">
        <v>0.12</v>
      </c>
      <c r="F23" s="7">
        <v>0.18</v>
      </c>
      <c r="G23" s="308">
        <v>0.22</v>
      </c>
      <c r="H23" s="181" t="s">
        <v>46</v>
      </c>
      <c r="I23" s="227"/>
    </row>
    <row r="24" spans="1:9" x14ac:dyDescent="0.2">
      <c r="A24" s="230" t="s">
        <v>142</v>
      </c>
      <c r="B24" s="42">
        <v>0.1</v>
      </c>
      <c r="C24" s="42">
        <v>0.4</v>
      </c>
      <c r="D24" s="42">
        <v>0.7</v>
      </c>
      <c r="E24" s="42">
        <v>0.9</v>
      </c>
      <c r="F24" s="42">
        <v>0.95</v>
      </c>
      <c r="G24" s="311">
        <v>1</v>
      </c>
      <c r="H24" s="181" t="s">
        <v>46</v>
      </c>
      <c r="I24" s="227"/>
    </row>
    <row r="25" spans="1:9" x14ac:dyDescent="0.2">
      <c r="A25" s="45" t="s">
        <v>48</v>
      </c>
      <c r="B25" s="7">
        <v>0.12</v>
      </c>
      <c r="C25" s="7">
        <v>0.08</v>
      </c>
      <c r="D25" s="7">
        <v>0.05</v>
      </c>
      <c r="E25" s="7">
        <v>0.04</v>
      </c>
      <c r="F25" s="7">
        <v>0.03</v>
      </c>
      <c r="G25" s="308">
        <v>0.02</v>
      </c>
      <c r="H25" s="180" t="s">
        <v>46</v>
      </c>
      <c r="I25" s="181"/>
    </row>
    <row r="26" spans="1:9" ht="13.5" thickBot="1" x14ac:dyDescent="0.25">
      <c r="A26" s="247" t="s">
        <v>149</v>
      </c>
      <c r="B26" s="190">
        <v>0.14000000000000001</v>
      </c>
      <c r="C26" s="190">
        <v>0.1</v>
      </c>
      <c r="D26" s="190">
        <v>0.08</v>
      </c>
      <c r="E26" s="190">
        <v>0.08</v>
      </c>
      <c r="F26" s="190">
        <v>0.08</v>
      </c>
      <c r="G26" s="310">
        <v>0.08</v>
      </c>
      <c r="H26" s="180" t="s">
        <v>46</v>
      </c>
      <c r="I26" s="181"/>
    </row>
    <row r="27" spans="1:9" x14ac:dyDescent="0.2">
      <c r="A27" s="306" t="s">
        <v>143</v>
      </c>
      <c r="B27" s="20">
        <v>0.1</v>
      </c>
      <c r="C27" s="20">
        <v>0.08</v>
      </c>
      <c r="D27" s="20">
        <v>0.06</v>
      </c>
      <c r="E27" s="20">
        <v>0.05</v>
      </c>
      <c r="F27" s="20">
        <v>0.05</v>
      </c>
      <c r="G27" s="307">
        <v>0.05</v>
      </c>
      <c r="H27" s="180" t="s">
        <v>46</v>
      </c>
      <c r="I27" s="194"/>
    </row>
    <row r="28" spans="1:9" ht="13.5" thickBot="1" x14ac:dyDescent="0.25">
      <c r="A28" s="312" t="s">
        <v>144</v>
      </c>
      <c r="B28" s="21">
        <v>0.15</v>
      </c>
      <c r="C28" s="21">
        <v>0.25</v>
      </c>
      <c r="D28" s="21">
        <v>0.3</v>
      </c>
      <c r="E28" s="21">
        <v>0.35</v>
      </c>
      <c r="F28" s="21">
        <v>0.4</v>
      </c>
      <c r="G28" s="309">
        <v>0.4</v>
      </c>
      <c r="H28" s="180" t="s">
        <v>46</v>
      </c>
      <c r="I28" s="194"/>
    </row>
    <row r="29" spans="1:9" x14ac:dyDescent="0.2">
      <c r="A29" s="313" t="s">
        <v>145</v>
      </c>
      <c r="B29" s="190">
        <v>0.12</v>
      </c>
      <c r="C29" s="190">
        <v>0.18</v>
      </c>
      <c r="D29" s="190">
        <v>0.35</v>
      </c>
      <c r="E29" s="190">
        <v>0.56000000000000005</v>
      </c>
      <c r="F29" s="190">
        <v>0.68</v>
      </c>
      <c r="G29" s="310">
        <v>0.74</v>
      </c>
      <c r="H29" s="180" t="s">
        <v>47</v>
      </c>
      <c r="I29" s="194"/>
    </row>
    <row r="30" spans="1:9" x14ac:dyDescent="0.2">
      <c r="A30" s="314" t="s">
        <v>146</v>
      </c>
      <c r="B30" s="7">
        <v>0.12</v>
      </c>
      <c r="C30" s="7">
        <v>0.19</v>
      </c>
      <c r="D30" s="7">
        <v>0.42</v>
      </c>
      <c r="E30" s="7">
        <v>0.66</v>
      </c>
      <c r="F30" s="7">
        <v>0.86</v>
      </c>
      <c r="G30" s="308">
        <v>0.94</v>
      </c>
      <c r="H30" s="180" t="s">
        <v>47</v>
      </c>
      <c r="I30" s="194"/>
    </row>
    <row r="31" spans="1:9" x14ac:dyDescent="0.2">
      <c r="A31" s="314" t="s">
        <v>147</v>
      </c>
      <c r="B31" s="7">
        <v>0.05</v>
      </c>
      <c r="C31" s="7">
        <v>0.33</v>
      </c>
      <c r="D31" s="7">
        <v>0.43</v>
      </c>
      <c r="E31" s="7">
        <v>0.32</v>
      </c>
      <c r="F31" s="7">
        <v>0.38</v>
      </c>
      <c r="G31" s="308">
        <v>0.37</v>
      </c>
      <c r="H31" s="180" t="s">
        <v>47</v>
      </c>
      <c r="I31" s="194"/>
    </row>
    <row r="32" spans="1:9" ht="13.5" thickBot="1" x14ac:dyDescent="0.25">
      <c r="A32" s="312" t="s">
        <v>148</v>
      </c>
      <c r="B32" s="21">
        <v>0</v>
      </c>
      <c r="C32" s="21">
        <v>0.14000000000000001</v>
      </c>
      <c r="D32" s="21">
        <v>0.17</v>
      </c>
      <c r="E32" s="21">
        <v>0.2</v>
      </c>
      <c r="F32" s="21">
        <v>0.3</v>
      </c>
      <c r="G32" s="309">
        <v>0.23</v>
      </c>
      <c r="H32" s="180" t="s">
        <v>47</v>
      </c>
      <c r="I32" s="194"/>
    </row>
    <row r="33" spans="1:9" x14ac:dyDescent="0.2">
      <c r="A33" s="189"/>
      <c r="B33" s="190"/>
      <c r="C33" s="190"/>
      <c r="D33" s="190"/>
      <c r="E33" s="190"/>
      <c r="F33" s="190"/>
      <c r="G33" s="191"/>
      <c r="H33" s="194"/>
      <c r="I33" s="282"/>
    </row>
    <row r="34" spans="1:9" x14ac:dyDescent="0.2">
      <c r="A34" s="189"/>
      <c r="B34" s="190"/>
      <c r="C34" s="190"/>
      <c r="D34" s="190"/>
      <c r="E34" s="190"/>
      <c r="F34" s="190"/>
      <c r="G34" s="191"/>
      <c r="H34" s="194"/>
      <c r="I34" s="282"/>
    </row>
    <row r="35" spans="1:9" x14ac:dyDescent="0.2">
      <c r="A35" s="189"/>
      <c r="B35" s="190"/>
      <c r="C35" s="190"/>
      <c r="D35" s="190"/>
      <c r="E35" s="190"/>
      <c r="F35" s="190"/>
      <c r="G35" s="191"/>
      <c r="H35" s="194"/>
      <c r="I35" s="282"/>
    </row>
    <row r="36" spans="1:9" x14ac:dyDescent="0.2">
      <c r="A36" s="183"/>
      <c r="B36" s="7"/>
      <c r="C36" s="7"/>
      <c r="D36" s="7"/>
      <c r="E36" s="7"/>
      <c r="F36" s="7"/>
      <c r="G36" s="179"/>
      <c r="H36" s="180"/>
      <c r="I36" s="276"/>
    </row>
    <row r="37" spans="1:9" x14ac:dyDescent="0.2">
      <c r="A37" s="45"/>
      <c r="B37" s="7"/>
      <c r="C37" s="7"/>
      <c r="D37" s="7"/>
      <c r="E37" s="7"/>
      <c r="F37" s="7"/>
      <c r="G37" s="179"/>
      <c r="H37" s="181"/>
      <c r="I37" s="227"/>
    </row>
    <row r="38" spans="1:9" x14ac:dyDescent="0.2">
      <c r="A38" s="45"/>
      <c r="B38" s="7"/>
      <c r="C38" s="7"/>
      <c r="D38" s="7"/>
      <c r="E38" s="7"/>
      <c r="F38" s="7"/>
      <c r="G38" s="179"/>
      <c r="H38" s="181"/>
      <c r="I38" s="227"/>
    </row>
    <row r="39" spans="1:9" x14ac:dyDescent="0.2">
      <c r="A39" s="45"/>
      <c r="B39" s="7"/>
      <c r="C39" s="7"/>
      <c r="D39" s="7"/>
      <c r="E39" s="7"/>
      <c r="F39" s="7"/>
      <c r="G39" s="179"/>
      <c r="H39" s="181"/>
      <c r="I39" s="227"/>
    </row>
    <row r="40" spans="1:9" x14ac:dyDescent="0.2">
      <c r="A40" s="45"/>
      <c r="B40" s="7"/>
      <c r="C40" s="7"/>
      <c r="D40" s="7"/>
      <c r="E40" s="7"/>
      <c r="F40" s="7"/>
      <c r="G40" s="179"/>
      <c r="H40" s="181"/>
      <c r="I40" s="227"/>
    </row>
    <row r="41" spans="1:9" x14ac:dyDescent="0.2">
      <c r="A41" s="232"/>
      <c r="B41" s="191"/>
      <c r="C41" s="191"/>
      <c r="D41" s="191"/>
      <c r="E41" s="191"/>
      <c r="F41" s="191"/>
      <c r="G41" s="191"/>
      <c r="H41" s="181"/>
      <c r="I41" s="181"/>
    </row>
    <row r="42" spans="1:9" x14ac:dyDescent="0.2">
      <c r="A42" s="232"/>
      <c r="B42" s="191"/>
      <c r="C42" s="191"/>
      <c r="D42" s="191"/>
      <c r="E42" s="191"/>
      <c r="F42" s="191"/>
      <c r="G42" s="191"/>
      <c r="H42" s="178"/>
      <c r="I42" s="178"/>
    </row>
    <row r="43" spans="1:9" x14ac:dyDescent="0.2">
      <c r="A43" s="280"/>
      <c r="B43" s="274"/>
      <c r="C43" s="274"/>
      <c r="D43" s="274"/>
      <c r="E43" s="274"/>
      <c r="F43" s="274"/>
      <c r="G43" s="274"/>
      <c r="H43" s="275"/>
      <c r="I43" s="276"/>
    </row>
    <row r="44" spans="1:9" ht="13.5" thickBot="1" x14ac:dyDescent="0.25">
      <c r="A44" s="281"/>
      <c r="B44" s="277"/>
      <c r="C44" s="277"/>
      <c r="D44" s="277"/>
      <c r="E44" s="277"/>
      <c r="F44" s="277"/>
      <c r="G44" s="277"/>
      <c r="H44" s="278"/>
      <c r="I44" s="279"/>
    </row>
    <row r="45" spans="1:9" x14ac:dyDescent="0.2">
      <c r="A45" s="271"/>
      <c r="B45" s="190"/>
      <c r="C45" s="190"/>
      <c r="D45" s="190"/>
      <c r="E45" s="190"/>
      <c r="F45" s="190"/>
      <c r="G45" s="191"/>
      <c r="H45" s="272"/>
      <c r="I45" s="178"/>
    </row>
    <row r="46" spans="1:9" x14ac:dyDescent="0.2">
      <c r="A46" s="40"/>
      <c r="B46" s="7"/>
      <c r="C46" s="7"/>
      <c r="D46" s="7"/>
      <c r="E46" s="7"/>
      <c r="F46" s="7"/>
      <c r="G46" s="179"/>
      <c r="H46" s="180"/>
      <c r="I46" s="181"/>
    </row>
    <row r="47" spans="1:9" x14ac:dyDescent="0.2">
      <c r="A47" s="40"/>
      <c r="B47" s="7"/>
      <c r="C47" s="7"/>
      <c r="D47" s="7"/>
      <c r="E47" s="7"/>
      <c r="F47" s="7"/>
      <c r="G47" s="179"/>
      <c r="H47" s="180"/>
      <c r="I47" s="181"/>
    </row>
    <row r="48" spans="1:9" x14ac:dyDescent="0.2">
      <c r="A48" s="40"/>
      <c r="B48" s="7"/>
      <c r="C48" s="7"/>
      <c r="D48" s="7"/>
      <c r="E48" s="7"/>
      <c r="F48" s="7"/>
      <c r="G48" s="179"/>
      <c r="H48" s="180"/>
      <c r="I48" s="181"/>
    </row>
    <row r="49" spans="1:9" x14ac:dyDescent="0.2">
      <c r="A49" s="40"/>
      <c r="B49" s="7"/>
      <c r="C49" s="7"/>
      <c r="D49" s="7"/>
      <c r="E49" s="7"/>
      <c r="F49" s="7"/>
      <c r="G49" s="179"/>
      <c r="H49" s="180"/>
      <c r="I49" s="181"/>
    </row>
    <row r="50" spans="1:9" x14ac:dyDescent="0.2">
      <c r="A50" s="40"/>
      <c r="B50" s="7"/>
      <c r="C50" s="7"/>
      <c r="D50" s="7"/>
      <c r="E50" s="7"/>
      <c r="F50" s="7"/>
      <c r="G50" s="179"/>
      <c r="H50" s="180"/>
      <c r="I50" s="181"/>
    </row>
    <row r="51" spans="1:9" x14ac:dyDescent="0.2">
      <c r="A51" s="40"/>
      <c r="B51" s="7"/>
      <c r="C51" s="7"/>
      <c r="D51" s="7"/>
      <c r="E51" s="7"/>
      <c r="F51" s="7"/>
      <c r="G51" s="179"/>
      <c r="H51" s="180"/>
      <c r="I51" s="181"/>
    </row>
    <row r="52" spans="1:9" x14ac:dyDescent="0.2">
      <c r="A52" s="40"/>
      <c r="B52" s="7"/>
      <c r="C52" s="7"/>
      <c r="D52" s="7"/>
      <c r="E52" s="7"/>
      <c r="F52" s="7"/>
      <c r="G52" s="179"/>
      <c r="H52" s="180"/>
      <c r="I52" s="181"/>
    </row>
    <row r="53" spans="1:9" x14ac:dyDescent="0.2">
      <c r="A53" s="40"/>
      <c r="B53" s="7"/>
      <c r="C53" s="7"/>
      <c r="D53" s="7"/>
      <c r="E53" s="7"/>
      <c r="F53" s="7"/>
      <c r="G53" s="179"/>
      <c r="H53" s="180"/>
      <c r="I53" s="181"/>
    </row>
    <row r="54" spans="1:9" x14ac:dyDescent="0.2">
      <c r="A54" s="40"/>
      <c r="B54" s="7"/>
      <c r="C54" s="7"/>
      <c r="D54" s="7"/>
      <c r="E54" s="7"/>
      <c r="F54" s="7"/>
      <c r="G54" s="179"/>
      <c r="H54" s="180"/>
      <c r="I54" s="181"/>
    </row>
    <row r="55" spans="1:9" x14ac:dyDescent="0.2">
      <c r="A55" s="40"/>
      <c r="B55" s="7"/>
      <c r="C55" s="7"/>
      <c r="D55" s="7"/>
      <c r="E55" s="7"/>
      <c r="F55" s="7"/>
      <c r="G55" s="179"/>
      <c r="H55" s="180"/>
      <c r="I55" s="181"/>
    </row>
    <row r="56" spans="1:9" x14ac:dyDescent="0.2">
      <c r="A56" s="40"/>
      <c r="B56" s="7"/>
      <c r="C56" s="7"/>
      <c r="D56" s="7"/>
      <c r="E56" s="7"/>
      <c r="F56" s="7"/>
      <c r="G56" s="179"/>
      <c r="H56" s="180"/>
      <c r="I56" s="181"/>
    </row>
    <row r="57" spans="1:9" x14ac:dyDescent="0.2">
      <c r="A57" s="40"/>
      <c r="B57" s="7"/>
      <c r="C57" s="7"/>
      <c r="D57" s="7"/>
      <c r="E57" s="7"/>
      <c r="F57" s="7"/>
      <c r="G57" s="179"/>
      <c r="H57" s="180"/>
      <c r="I57" s="181"/>
    </row>
    <row r="58" spans="1:9" x14ac:dyDescent="0.2">
      <c r="A58" s="40"/>
      <c r="B58" s="7"/>
      <c r="C58" s="7"/>
      <c r="D58" s="7"/>
      <c r="E58" s="7"/>
      <c r="F58" s="7"/>
      <c r="G58" s="179"/>
      <c r="H58" s="180"/>
      <c r="I58" s="181"/>
    </row>
    <row r="59" spans="1:9" x14ac:dyDescent="0.2">
      <c r="A59" s="40"/>
      <c r="B59" s="7"/>
      <c r="C59" s="7"/>
      <c r="D59" s="7"/>
      <c r="E59" s="7"/>
      <c r="F59" s="7"/>
      <c r="G59" s="179"/>
      <c r="H59" s="180"/>
      <c r="I59" s="181"/>
    </row>
    <row r="60" spans="1:9" x14ac:dyDescent="0.2">
      <c r="A60" s="40"/>
      <c r="B60" s="7"/>
      <c r="C60" s="7"/>
      <c r="D60" s="7"/>
      <c r="E60" s="7"/>
      <c r="F60" s="7"/>
      <c r="G60" s="179"/>
      <c r="H60" s="180"/>
      <c r="I60" s="181"/>
    </row>
    <row r="61" spans="1:9" x14ac:dyDescent="0.2">
      <c r="A61" s="40"/>
      <c r="B61" s="7"/>
      <c r="C61" s="7"/>
      <c r="D61" s="7"/>
      <c r="E61" s="7"/>
      <c r="F61" s="7"/>
      <c r="G61" s="179"/>
      <c r="H61" s="180"/>
      <c r="I61" s="181"/>
    </row>
    <row r="62" spans="1:9" x14ac:dyDescent="0.2">
      <c r="A62" s="40"/>
      <c r="B62" s="7"/>
      <c r="C62" s="7"/>
      <c r="D62" s="7"/>
      <c r="E62" s="7"/>
      <c r="F62" s="7"/>
      <c r="G62" s="179"/>
      <c r="H62" s="180"/>
      <c r="I62" s="181"/>
    </row>
    <row r="63" spans="1:9" x14ac:dyDescent="0.2">
      <c r="A63" s="40"/>
      <c r="B63" s="7"/>
      <c r="C63" s="7"/>
      <c r="D63" s="7"/>
      <c r="E63" s="7"/>
      <c r="F63" s="7"/>
      <c r="G63" s="179"/>
      <c r="H63" s="180"/>
      <c r="I63" s="181"/>
    </row>
    <row r="64" spans="1:9" x14ac:dyDescent="0.2">
      <c r="A64" s="40"/>
      <c r="B64" s="7"/>
      <c r="C64" s="7"/>
      <c r="D64" s="7"/>
      <c r="E64" s="7"/>
      <c r="F64" s="7"/>
      <c r="G64" s="179"/>
      <c r="H64" s="180"/>
      <c r="I64" s="181"/>
    </row>
    <row r="65" spans="1:9" x14ac:dyDescent="0.2">
      <c r="A65" s="40"/>
      <c r="B65" s="7"/>
      <c r="C65" s="7"/>
      <c r="D65" s="7"/>
      <c r="E65" s="7"/>
      <c r="F65" s="7"/>
      <c r="G65" s="179"/>
      <c r="H65" s="180"/>
      <c r="I65" s="181"/>
    </row>
    <row r="66" spans="1:9" x14ac:dyDescent="0.2">
      <c r="A66" s="40"/>
      <c r="B66" s="7"/>
      <c r="C66" s="7"/>
      <c r="D66" s="7"/>
      <c r="E66" s="7"/>
      <c r="F66" s="7"/>
      <c r="G66" s="179"/>
      <c r="H66" s="180"/>
      <c r="I66" s="181"/>
    </row>
    <row r="67" spans="1:9" x14ac:dyDescent="0.2">
      <c r="A67" s="40"/>
      <c r="B67" s="7"/>
      <c r="C67" s="7"/>
      <c r="D67" s="7"/>
      <c r="E67" s="7"/>
      <c r="F67" s="7"/>
      <c r="G67" s="179"/>
      <c r="H67" s="180"/>
      <c r="I67" s="181"/>
    </row>
    <row r="68" spans="1:9" x14ac:dyDescent="0.2">
      <c r="A68" s="40"/>
      <c r="B68" s="7"/>
      <c r="C68" s="7"/>
      <c r="D68" s="7"/>
      <c r="E68" s="7"/>
      <c r="F68" s="7"/>
      <c r="G68" s="179"/>
      <c r="H68" s="180"/>
      <c r="I68" s="181"/>
    </row>
    <row r="69" spans="1:9" x14ac:dyDescent="0.2">
      <c r="A69" s="40"/>
      <c r="B69" s="7"/>
      <c r="C69" s="7"/>
      <c r="D69" s="7"/>
      <c r="E69" s="7"/>
      <c r="F69" s="7"/>
      <c r="G69" s="179"/>
      <c r="H69" s="180"/>
      <c r="I69" s="181"/>
    </row>
    <row r="70" spans="1:9" x14ac:dyDescent="0.2">
      <c r="A70" s="40"/>
      <c r="B70" s="7"/>
      <c r="C70" s="7"/>
      <c r="D70" s="7"/>
      <c r="E70" s="7"/>
      <c r="F70" s="7"/>
      <c r="G70" s="179"/>
      <c r="H70" s="180"/>
      <c r="I70" s="181"/>
    </row>
    <row r="71" spans="1:9" x14ac:dyDescent="0.2">
      <c r="A71" s="40"/>
      <c r="B71" s="7"/>
      <c r="C71" s="7"/>
      <c r="D71" s="7"/>
      <c r="E71" s="7"/>
      <c r="F71" s="7"/>
      <c r="G71" s="179"/>
      <c r="H71" s="180"/>
      <c r="I71" s="181"/>
    </row>
    <row r="72" spans="1:9" x14ac:dyDescent="0.2">
      <c r="A72" s="41"/>
      <c r="B72" s="42"/>
      <c r="C72" s="42"/>
      <c r="D72" s="42"/>
      <c r="E72" s="42"/>
      <c r="F72" s="42"/>
      <c r="G72" s="182"/>
      <c r="H72" s="180"/>
      <c r="I72" s="181"/>
    </row>
    <row r="73" spans="1:9" x14ac:dyDescent="0.2">
      <c r="A73" s="41"/>
      <c r="B73" s="42"/>
      <c r="C73" s="42"/>
      <c r="D73" s="42"/>
      <c r="E73" s="42"/>
      <c r="F73" s="42"/>
      <c r="G73" s="182"/>
      <c r="H73" s="180"/>
      <c r="I73" s="181"/>
    </row>
    <row r="74" spans="1:9" x14ac:dyDescent="0.2">
      <c r="A74" s="183"/>
      <c r="B74" s="7"/>
      <c r="C74" s="7"/>
      <c r="D74" s="7"/>
      <c r="E74" s="7"/>
      <c r="F74" s="7"/>
      <c r="G74" s="179"/>
      <c r="H74" s="180"/>
      <c r="I74" s="181"/>
    </row>
    <row r="75" spans="1:9" x14ac:dyDescent="0.2">
      <c r="A75" s="183"/>
      <c r="B75" s="7"/>
      <c r="C75" s="7"/>
      <c r="D75" s="7"/>
      <c r="E75" s="7"/>
      <c r="F75" s="7"/>
      <c r="G75" s="179"/>
      <c r="H75" s="180"/>
      <c r="I75" s="181"/>
    </row>
    <row r="76" spans="1:9" x14ac:dyDescent="0.2">
      <c r="A76" s="183"/>
      <c r="B76" s="7"/>
      <c r="C76" s="7"/>
      <c r="D76" s="7"/>
      <c r="E76" s="7"/>
      <c r="F76" s="7"/>
      <c r="G76" s="179"/>
      <c r="H76" s="180"/>
      <c r="I76" s="181"/>
    </row>
    <row r="77" spans="1:9" x14ac:dyDescent="0.2">
      <c r="A77" s="183"/>
      <c r="B77" s="7"/>
      <c r="C77" s="7"/>
      <c r="D77" s="7"/>
      <c r="E77" s="7"/>
      <c r="F77" s="7"/>
      <c r="G77" s="179"/>
      <c r="H77" s="180"/>
      <c r="I77" s="181"/>
    </row>
    <row r="78" spans="1:9" x14ac:dyDescent="0.2">
      <c r="A78" s="183"/>
      <c r="B78" s="7"/>
      <c r="C78" s="7"/>
      <c r="D78" s="7"/>
      <c r="E78" s="7"/>
      <c r="F78" s="7"/>
      <c r="G78" s="179"/>
      <c r="H78" s="180"/>
      <c r="I78" s="181"/>
    </row>
    <row r="79" spans="1:9" x14ac:dyDescent="0.2">
      <c r="A79" s="183"/>
      <c r="B79" s="184"/>
      <c r="C79" s="7"/>
      <c r="D79" s="7"/>
      <c r="E79" s="7"/>
      <c r="F79" s="7"/>
      <c r="G79" s="179"/>
      <c r="H79" s="180"/>
      <c r="I79" s="181"/>
    </row>
    <row r="80" spans="1:9" x14ac:dyDescent="0.2">
      <c r="A80" s="183"/>
      <c r="B80" s="7"/>
      <c r="C80" s="7"/>
      <c r="D80" s="7"/>
      <c r="E80" s="7"/>
      <c r="F80" s="7"/>
      <c r="G80" s="179"/>
      <c r="H80" s="180"/>
      <c r="I80" s="181"/>
    </row>
    <row r="81" spans="1:9" x14ac:dyDescent="0.2">
      <c r="A81" s="183"/>
      <c r="B81" s="7"/>
      <c r="C81" s="7"/>
      <c r="D81" s="7"/>
      <c r="E81" s="7"/>
      <c r="F81" s="7"/>
      <c r="G81" s="179"/>
      <c r="H81" s="180"/>
      <c r="I81" s="181"/>
    </row>
    <row r="82" spans="1:9" x14ac:dyDescent="0.2">
      <c r="A82" s="183"/>
      <c r="B82" s="7"/>
      <c r="C82" s="7"/>
      <c r="D82" s="7"/>
      <c r="E82" s="7"/>
      <c r="F82" s="7"/>
      <c r="G82" s="179"/>
      <c r="H82" s="180"/>
      <c r="I82" s="181"/>
    </row>
    <row r="83" spans="1:9" x14ac:dyDescent="0.2">
      <c r="A83" s="183"/>
      <c r="B83" s="7"/>
      <c r="C83" s="7"/>
      <c r="D83" s="7"/>
      <c r="E83" s="7"/>
      <c r="F83" s="7"/>
      <c r="G83" s="179"/>
      <c r="H83" s="180"/>
      <c r="I83" s="181"/>
    </row>
    <row r="84" spans="1:9" x14ac:dyDescent="0.2">
      <c r="A84" s="183"/>
      <c r="B84" s="7"/>
      <c r="C84" s="7"/>
      <c r="D84" s="7"/>
      <c r="E84" s="7"/>
      <c r="F84" s="7"/>
      <c r="G84" s="179"/>
      <c r="H84" s="180"/>
      <c r="I84" s="181"/>
    </row>
    <row r="85" spans="1:9" x14ac:dyDescent="0.2">
      <c r="A85" s="183"/>
      <c r="B85" s="7"/>
      <c r="C85" s="7"/>
      <c r="D85" s="7"/>
      <c r="E85" s="7"/>
      <c r="F85" s="7"/>
      <c r="G85" s="179"/>
      <c r="H85" s="180"/>
      <c r="I85" s="181"/>
    </row>
    <row r="86" spans="1:9" x14ac:dyDescent="0.2">
      <c r="A86" s="183"/>
      <c r="B86" s="7"/>
      <c r="C86" s="7"/>
      <c r="D86" s="7"/>
      <c r="E86" s="7"/>
      <c r="F86" s="7"/>
      <c r="G86" s="179"/>
      <c r="H86" s="180"/>
      <c r="I86" s="181"/>
    </row>
    <row r="87" spans="1:9" x14ac:dyDescent="0.2">
      <c r="A87" s="183"/>
      <c r="B87" s="7"/>
      <c r="C87" s="7"/>
      <c r="D87" s="7"/>
      <c r="E87" s="7"/>
      <c r="F87" s="7"/>
      <c r="G87" s="179"/>
      <c r="H87" s="180"/>
      <c r="I87" s="181"/>
    </row>
    <row r="88" spans="1:9" x14ac:dyDescent="0.2">
      <c r="A88" s="183"/>
      <c r="B88" s="7"/>
      <c r="C88" s="7"/>
      <c r="D88" s="7"/>
      <c r="E88" s="7"/>
      <c r="F88" s="7"/>
      <c r="G88" s="179"/>
      <c r="H88" s="180"/>
      <c r="I88" s="181"/>
    </row>
    <row r="89" spans="1:9" x14ac:dyDescent="0.2">
      <c r="A89" s="183"/>
      <c r="B89" s="7"/>
      <c r="C89" s="7"/>
      <c r="D89" s="7"/>
      <c r="E89" s="7"/>
      <c r="F89" s="7"/>
      <c r="G89" s="179"/>
      <c r="H89" s="180"/>
      <c r="I89" s="181"/>
    </row>
    <row r="90" spans="1:9" x14ac:dyDescent="0.2">
      <c r="A90" s="183"/>
      <c r="B90" s="7"/>
      <c r="C90" s="7"/>
      <c r="D90" s="7"/>
      <c r="E90" s="7"/>
      <c r="F90" s="7"/>
      <c r="G90" s="179"/>
      <c r="H90" s="180"/>
      <c r="I90" s="181"/>
    </row>
    <row r="91" spans="1:9" x14ac:dyDescent="0.2">
      <c r="A91" s="183"/>
      <c r="B91" s="7"/>
      <c r="C91" s="7"/>
      <c r="D91" s="7"/>
      <c r="E91" s="7"/>
      <c r="F91" s="7"/>
      <c r="G91" s="179"/>
      <c r="H91" s="180"/>
      <c r="I91" s="181"/>
    </row>
    <row r="92" spans="1:9" x14ac:dyDescent="0.2">
      <c r="A92" s="183"/>
      <c r="B92" s="7"/>
      <c r="C92" s="7"/>
      <c r="D92" s="7"/>
      <c r="E92" s="7"/>
      <c r="F92" s="7"/>
      <c r="G92" s="179"/>
      <c r="H92" s="180"/>
      <c r="I92" s="181"/>
    </row>
    <row r="93" spans="1:9" x14ac:dyDescent="0.2">
      <c r="A93" s="183"/>
      <c r="B93" s="7"/>
      <c r="C93" s="7"/>
      <c r="D93" s="7"/>
      <c r="E93" s="7"/>
      <c r="F93" s="7"/>
      <c r="G93" s="179"/>
      <c r="H93" s="180"/>
      <c r="I93" s="181"/>
    </row>
    <row r="94" spans="1:9" x14ac:dyDescent="0.2">
      <c r="A94" s="183"/>
      <c r="B94" s="7"/>
      <c r="C94" s="7"/>
      <c r="D94" s="7"/>
      <c r="E94" s="7"/>
      <c r="F94" s="7"/>
      <c r="G94" s="179"/>
      <c r="H94" s="180"/>
      <c r="I94" s="181"/>
    </row>
    <row r="95" spans="1:9" x14ac:dyDescent="0.2">
      <c r="A95" s="183"/>
      <c r="B95" s="7"/>
      <c r="C95" s="7"/>
      <c r="D95" s="7"/>
      <c r="E95" s="7"/>
      <c r="F95" s="7"/>
      <c r="G95" s="179"/>
      <c r="H95" s="180"/>
      <c r="I95" s="181"/>
    </row>
    <row r="96" spans="1:9" ht="13.5" thickBot="1" x14ac:dyDescent="0.25">
      <c r="A96" s="185"/>
      <c r="B96" s="21"/>
      <c r="C96" s="21"/>
      <c r="D96" s="21"/>
      <c r="E96" s="21"/>
      <c r="F96" s="21"/>
      <c r="G96" s="186"/>
      <c r="H96" s="187"/>
      <c r="I96" s="188"/>
    </row>
    <row r="97" spans="1:9" x14ac:dyDescent="0.2">
      <c r="A97" s="189"/>
      <c r="B97" s="190"/>
      <c r="C97" s="190"/>
      <c r="D97" s="190"/>
      <c r="E97" s="190"/>
      <c r="F97" s="190"/>
      <c r="G97" s="191"/>
      <c r="H97" s="192"/>
      <c r="I97" s="193"/>
    </row>
    <row r="98" spans="1:9" x14ac:dyDescent="0.2">
      <c r="A98" s="183"/>
      <c r="B98" s="7"/>
      <c r="C98" s="7"/>
      <c r="D98" s="7"/>
      <c r="E98" s="7"/>
      <c r="F98" s="7"/>
      <c r="G98" s="179"/>
      <c r="H98" s="180"/>
      <c r="I98" s="194"/>
    </row>
    <row r="99" spans="1:9" x14ac:dyDescent="0.2">
      <c r="A99" s="183"/>
      <c r="B99" s="7"/>
      <c r="C99" s="7"/>
      <c r="D99" s="7"/>
      <c r="E99" s="7"/>
      <c r="F99" s="7"/>
      <c r="G99" s="179"/>
      <c r="H99" s="180"/>
      <c r="I99" s="194"/>
    </row>
    <row r="100" spans="1:9" x14ac:dyDescent="0.2">
      <c r="A100" s="183"/>
      <c r="B100" s="7"/>
      <c r="C100" s="7"/>
      <c r="D100" s="7"/>
      <c r="E100" s="7"/>
      <c r="F100" s="7"/>
      <c r="G100" s="179"/>
      <c r="H100" s="180"/>
      <c r="I100" s="194"/>
    </row>
    <row r="101" spans="1:9" x14ac:dyDescent="0.2">
      <c r="A101" s="183"/>
      <c r="B101" s="7"/>
      <c r="C101" s="7"/>
      <c r="D101" s="7"/>
      <c r="E101" s="7"/>
      <c r="F101" s="7"/>
      <c r="G101" s="179"/>
      <c r="H101" s="180"/>
      <c r="I101" s="194"/>
    </row>
    <row r="102" spans="1:9" x14ac:dyDescent="0.2">
      <c r="A102" s="183"/>
      <c r="B102" s="7"/>
      <c r="C102" s="7"/>
      <c r="D102" s="7"/>
      <c r="E102" s="7"/>
      <c r="F102" s="7"/>
      <c r="G102" s="179"/>
      <c r="H102" s="180"/>
      <c r="I102" s="194"/>
    </row>
    <row r="103" spans="1:9" x14ac:dyDescent="0.2">
      <c r="A103" s="189"/>
      <c r="B103" s="190"/>
      <c r="C103" s="190"/>
      <c r="D103" s="190"/>
      <c r="E103" s="190"/>
      <c r="F103" s="190"/>
      <c r="G103" s="191"/>
      <c r="H103" s="180"/>
      <c r="I103" s="194"/>
    </row>
    <row r="104" spans="1:9" x14ac:dyDescent="0.2">
      <c r="A104" s="183"/>
      <c r="B104" s="190"/>
      <c r="C104" s="190"/>
      <c r="D104" s="190"/>
      <c r="E104" s="190"/>
      <c r="F104" s="190"/>
      <c r="G104" s="191"/>
      <c r="H104" s="180"/>
      <c r="I104" s="194"/>
    </row>
    <row r="105" spans="1:9" x14ac:dyDescent="0.2">
      <c r="A105" s="189"/>
      <c r="B105" s="190"/>
      <c r="C105" s="190"/>
      <c r="D105" s="190"/>
      <c r="E105" s="190"/>
      <c r="F105" s="190"/>
      <c r="G105" s="191"/>
      <c r="H105" s="180"/>
      <c r="I105" s="194"/>
    </row>
    <row r="106" spans="1:9" x14ac:dyDescent="0.2">
      <c r="A106" s="189"/>
      <c r="B106" s="190"/>
      <c r="C106" s="190"/>
      <c r="D106" s="190"/>
      <c r="E106" s="190"/>
      <c r="F106" s="190"/>
      <c r="G106" s="191"/>
      <c r="H106" s="180"/>
      <c r="I106" s="194"/>
    </row>
    <row r="107" spans="1:9" x14ac:dyDescent="0.2">
      <c r="A107" s="189"/>
      <c r="B107" s="190"/>
      <c r="C107" s="190"/>
      <c r="D107" s="190"/>
      <c r="E107" s="190"/>
      <c r="F107" s="190"/>
      <c r="G107" s="191"/>
      <c r="H107" s="180"/>
      <c r="I107" s="194"/>
    </row>
    <row r="108" spans="1:9" x14ac:dyDescent="0.2">
      <c r="A108" s="189"/>
      <c r="B108" s="190"/>
      <c r="C108" s="190"/>
      <c r="D108" s="190"/>
      <c r="E108" s="190"/>
      <c r="F108" s="190"/>
      <c r="G108" s="191"/>
      <c r="H108" s="180"/>
      <c r="I108" s="194"/>
    </row>
    <row r="109" spans="1:9" x14ac:dyDescent="0.2">
      <c r="A109" s="189"/>
      <c r="B109" s="190"/>
      <c r="C109" s="190"/>
      <c r="D109" s="190"/>
      <c r="E109" s="190"/>
      <c r="F109" s="190"/>
      <c r="G109" s="191"/>
      <c r="H109" s="180"/>
      <c r="I109" s="194"/>
    </row>
    <row r="110" spans="1:9" x14ac:dyDescent="0.2">
      <c r="A110" s="189"/>
      <c r="B110" s="190"/>
      <c r="C110" s="190"/>
      <c r="D110" s="190"/>
      <c r="E110" s="190"/>
      <c r="F110" s="190"/>
      <c r="G110" s="191"/>
      <c r="H110" s="180"/>
      <c r="I110" s="194"/>
    </row>
    <row r="111" spans="1:9" ht="13.5" thickBot="1" x14ac:dyDescent="0.25">
      <c r="A111" s="195"/>
      <c r="B111" s="196"/>
      <c r="C111" s="196"/>
      <c r="D111" s="196"/>
      <c r="E111" s="196"/>
      <c r="F111" s="196"/>
      <c r="G111" s="197"/>
      <c r="H111" s="198"/>
      <c r="I111" s="199"/>
    </row>
    <row r="112" spans="1:9" x14ac:dyDescent="0.2">
      <c r="A112" s="200"/>
      <c r="B112" s="20"/>
      <c r="C112" s="20"/>
      <c r="D112" s="20"/>
      <c r="E112" s="20"/>
      <c r="F112" s="20"/>
      <c r="G112" s="176"/>
      <c r="H112" s="177"/>
      <c r="I112" s="193"/>
    </row>
    <row r="113" spans="1:15" x14ac:dyDescent="0.2">
      <c r="A113" s="183"/>
      <c r="B113" s="7"/>
      <c r="C113" s="7"/>
      <c r="D113" s="7"/>
      <c r="E113" s="7"/>
      <c r="F113" s="7"/>
      <c r="G113" s="179"/>
      <c r="H113" s="180"/>
      <c r="I113" s="181"/>
    </row>
    <row r="114" spans="1:15" x14ac:dyDescent="0.2">
      <c r="A114" s="183"/>
      <c r="B114" s="7"/>
      <c r="C114" s="7"/>
      <c r="D114" s="7"/>
      <c r="E114" s="7"/>
      <c r="F114" s="7"/>
      <c r="G114" s="179"/>
      <c r="H114" s="180"/>
      <c r="I114" s="181"/>
    </row>
    <row r="115" spans="1:15" x14ac:dyDescent="0.2">
      <c r="A115" s="183"/>
      <c r="B115" s="7"/>
      <c r="C115" s="7"/>
      <c r="D115" s="7"/>
      <c r="E115" s="7"/>
      <c r="F115" s="7"/>
      <c r="G115" s="179"/>
      <c r="H115" s="180"/>
      <c r="I115" s="181"/>
    </row>
    <row r="116" spans="1:15" x14ac:dyDescent="0.2">
      <c r="A116" s="183"/>
      <c r="B116" s="7"/>
      <c r="C116" s="7"/>
      <c r="D116" s="7"/>
      <c r="E116" s="7"/>
      <c r="F116" s="7"/>
      <c r="G116" s="179"/>
      <c r="H116" s="180"/>
      <c r="I116" s="181"/>
    </row>
    <row r="117" spans="1:15" x14ac:dyDescent="0.2">
      <c r="A117" s="183"/>
      <c r="B117" s="7"/>
      <c r="C117" s="7"/>
      <c r="D117" s="7"/>
      <c r="E117" s="7"/>
      <c r="F117" s="7"/>
      <c r="G117" s="179"/>
      <c r="H117" s="180"/>
      <c r="I117" s="181"/>
    </row>
    <row r="118" spans="1:15" x14ac:dyDescent="0.2">
      <c r="A118" s="183"/>
      <c r="B118" s="7"/>
      <c r="C118" s="7"/>
      <c r="D118" s="7"/>
      <c r="E118" s="7"/>
      <c r="F118" s="7"/>
      <c r="G118" s="179"/>
      <c r="H118" s="180"/>
      <c r="I118" s="181"/>
    </row>
    <row r="119" spans="1:15" x14ac:dyDescent="0.2">
      <c r="A119" s="183"/>
      <c r="B119" s="7"/>
      <c r="C119" s="7"/>
      <c r="D119" s="7"/>
      <c r="E119" s="7"/>
      <c r="F119" s="7"/>
      <c r="G119" s="179"/>
      <c r="H119" s="180"/>
      <c r="I119" s="181"/>
      <c r="J119" s="283"/>
      <c r="K119" s="283"/>
      <c r="L119" s="283"/>
      <c r="M119" s="283"/>
      <c r="N119" s="283"/>
      <c r="O119" s="283"/>
    </row>
    <row r="120" spans="1:15" x14ac:dyDescent="0.2">
      <c r="A120" s="183"/>
      <c r="B120" s="7"/>
      <c r="C120" s="7"/>
      <c r="D120" s="7"/>
      <c r="E120" s="7"/>
      <c r="F120" s="7"/>
      <c r="G120" s="179"/>
      <c r="H120" s="180"/>
      <c r="I120" s="181"/>
    </row>
    <row r="121" spans="1:15" x14ac:dyDescent="0.2">
      <c r="A121" s="183"/>
      <c r="B121" s="7"/>
      <c r="C121" s="7"/>
      <c r="D121" s="7"/>
      <c r="E121" s="7"/>
      <c r="F121" s="7"/>
      <c r="G121" s="179"/>
      <c r="H121" s="180"/>
      <c r="I121" s="181"/>
    </row>
    <row r="122" spans="1:15" ht="13.5" thickBot="1" x14ac:dyDescent="0.25">
      <c r="A122" s="201"/>
      <c r="B122" s="42"/>
      <c r="C122" s="42"/>
      <c r="D122" s="42"/>
      <c r="E122" s="42"/>
      <c r="F122" s="42"/>
      <c r="G122" s="182"/>
      <c r="H122" s="198"/>
      <c r="I122" s="188"/>
    </row>
    <row r="123" spans="1:15" ht="13.5" thickBot="1" x14ac:dyDescent="0.25">
      <c r="A123" s="234"/>
      <c r="B123" s="235"/>
      <c r="C123" s="235"/>
      <c r="D123" s="235"/>
      <c r="E123" s="235"/>
      <c r="F123" s="235"/>
      <c r="G123" s="236"/>
      <c r="H123" s="238"/>
      <c r="I123" s="237"/>
    </row>
    <row r="124" spans="1:15" x14ac:dyDescent="0.2">
      <c r="A124" s="232"/>
      <c r="B124" s="190"/>
      <c r="C124" s="190"/>
      <c r="D124" s="190"/>
      <c r="E124" s="190"/>
      <c r="F124" s="190"/>
      <c r="G124" s="191"/>
      <c r="H124" s="178"/>
      <c r="I124" s="233"/>
    </row>
    <row r="125" spans="1:15" x14ac:dyDescent="0.2">
      <c r="A125" s="45"/>
      <c r="B125" s="7"/>
      <c r="C125" s="7"/>
      <c r="D125" s="7"/>
      <c r="E125" s="7"/>
      <c r="F125" s="7"/>
      <c r="G125" s="179"/>
      <c r="H125" s="181"/>
      <c r="I125" s="227"/>
    </row>
    <row r="126" spans="1:15" x14ac:dyDescent="0.2">
      <c r="A126" s="45"/>
      <c r="B126" s="7"/>
      <c r="C126" s="7"/>
      <c r="D126" s="7"/>
      <c r="E126" s="7"/>
      <c r="F126" s="7"/>
      <c r="G126" s="179"/>
      <c r="H126" s="181"/>
      <c r="I126" s="227"/>
    </row>
    <row r="127" spans="1:15" x14ac:dyDescent="0.2">
      <c r="A127" s="45"/>
      <c r="B127" s="7"/>
      <c r="C127" s="7"/>
      <c r="D127" s="7"/>
      <c r="E127" s="7"/>
      <c r="F127" s="7"/>
      <c r="G127" s="179"/>
      <c r="H127" s="181"/>
      <c r="I127" s="227"/>
    </row>
    <row r="128" spans="1:15" x14ac:dyDescent="0.2">
      <c r="A128" s="45"/>
      <c r="B128" s="7"/>
      <c r="C128" s="7"/>
      <c r="D128" s="7"/>
      <c r="E128" s="7"/>
      <c r="F128" s="7"/>
      <c r="G128" s="179"/>
      <c r="H128" s="181"/>
      <c r="I128" s="227"/>
    </row>
    <row r="129" spans="1:9" x14ac:dyDescent="0.2">
      <c r="A129" s="45"/>
      <c r="B129" s="7"/>
      <c r="C129" s="7"/>
      <c r="D129" s="7"/>
      <c r="E129" s="7"/>
      <c r="F129" s="7"/>
      <c r="G129" s="179"/>
      <c r="H129" s="181"/>
      <c r="I129" s="227"/>
    </row>
    <row r="130" spans="1:9" x14ac:dyDescent="0.2">
      <c r="A130" s="45"/>
      <c r="B130" s="7"/>
      <c r="C130" s="7"/>
      <c r="D130" s="7"/>
      <c r="E130" s="7"/>
      <c r="F130" s="7"/>
      <c r="G130" s="179"/>
      <c r="H130" s="181"/>
      <c r="I130" s="227"/>
    </row>
    <row r="131" spans="1:9" x14ac:dyDescent="0.2">
      <c r="A131" s="45"/>
      <c r="B131" s="7"/>
      <c r="C131" s="7"/>
      <c r="D131" s="7"/>
      <c r="E131" s="7"/>
      <c r="F131" s="7"/>
      <c r="G131" s="179"/>
      <c r="H131" s="181"/>
      <c r="I131" s="227"/>
    </row>
    <row r="132" spans="1:9" x14ac:dyDescent="0.2">
      <c r="A132" s="45"/>
      <c r="B132" s="7"/>
      <c r="C132" s="7"/>
      <c r="D132" s="7"/>
      <c r="E132" s="7"/>
      <c r="F132" s="7"/>
      <c r="G132" s="179"/>
      <c r="H132" s="181"/>
      <c r="I132" s="227"/>
    </row>
    <row r="133" spans="1:9" x14ac:dyDescent="0.2">
      <c r="A133" s="45"/>
      <c r="B133" s="7"/>
      <c r="C133" s="7"/>
      <c r="D133" s="7"/>
      <c r="E133" s="7"/>
      <c r="F133" s="7"/>
      <c r="G133" s="179"/>
      <c r="H133" s="181"/>
      <c r="I133" s="227"/>
    </row>
    <row r="134" spans="1:9" x14ac:dyDescent="0.2">
      <c r="A134" s="45"/>
      <c r="B134" s="7"/>
      <c r="C134" s="7"/>
      <c r="D134" s="7"/>
      <c r="E134" s="7"/>
      <c r="F134" s="7"/>
      <c r="G134" s="179"/>
      <c r="H134" s="181"/>
      <c r="I134" s="227"/>
    </row>
    <row r="135" spans="1:9" x14ac:dyDescent="0.2">
      <c r="A135" s="45"/>
      <c r="B135" s="7"/>
      <c r="C135" s="7"/>
      <c r="D135" s="7"/>
      <c r="E135" s="7"/>
      <c r="F135" s="7"/>
      <c r="G135" s="179"/>
      <c r="H135" s="181"/>
      <c r="I135" s="227"/>
    </row>
    <row r="136" spans="1:9" ht="13.5" thickBot="1" x14ac:dyDescent="0.25">
      <c r="A136" s="230"/>
      <c r="B136" s="42"/>
      <c r="C136" s="42"/>
      <c r="D136" s="42"/>
      <c r="E136" s="42"/>
      <c r="F136" s="42"/>
      <c r="G136" s="182"/>
      <c r="H136" s="188"/>
      <c r="I136" s="231"/>
    </row>
    <row r="137" spans="1:9" x14ac:dyDescent="0.2">
      <c r="A137" s="44"/>
      <c r="B137" s="20"/>
      <c r="C137" s="20"/>
      <c r="D137" s="20"/>
      <c r="E137" s="20"/>
      <c r="F137" s="20"/>
      <c r="G137" s="176"/>
      <c r="H137" s="193"/>
      <c r="I137" s="193"/>
    </row>
    <row r="138" spans="1:9" x14ac:dyDescent="0.2">
      <c r="A138" s="45"/>
      <c r="B138" s="7"/>
      <c r="C138" s="7"/>
      <c r="D138" s="7"/>
      <c r="E138" s="7"/>
      <c r="F138" s="7"/>
      <c r="G138" s="179"/>
      <c r="H138" s="181"/>
      <c r="I138" s="181"/>
    </row>
    <row r="139" spans="1:9" x14ac:dyDescent="0.2">
      <c r="A139" s="45"/>
      <c r="B139" s="7"/>
      <c r="C139" s="7"/>
      <c r="D139" s="7"/>
      <c r="E139" s="7"/>
      <c r="F139" s="7"/>
      <c r="G139" s="179"/>
      <c r="H139" s="181"/>
      <c r="I139" s="181"/>
    </row>
    <row r="140" spans="1:9" x14ac:dyDescent="0.2">
      <c r="A140" s="45"/>
      <c r="B140" s="7"/>
      <c r="C140" s="7"/>
      <c r="D140" s="7"/>
      <c r="E140" s="7"/>
      <c r="F140" s="7"/>
      <c r="G140" s="179"/>
      <c r="H140" s="181"/>
      <c r="I140" s="181"/>
    </row>
    <row r="141" spans="1:9" ht="13.5" thickBot="1" x14ac:dyDescent="0.25">
      <c r="A141" s="230"/>
      <c r="B141" s="42"/>
      <c r="C141" s="42"/>
      <c r="D141" s="42"/>
      <c r="E141" s="42"/>
      <c r="F141" s="42"/>
      <c r="G141" s="182"/>
      <c r="H141" s="188"/>
      <c r="I141" s="188"/>
    </row>
    <row r="142" spans="1:9" x14ac:dyDescent="0.2">
      <c r="A142" s="44"/>
      <c r="B142" s="20"/>
      <c r="C142" s="20"/>
      <c r="D142" s="20"/>
      <c r="E142" s="20"/>
      <c r="F142" s="20"/>
      <c r="G142" s="176"/>
      <c r="H142" s="193"/>
      <c r="I142" s="226"/>
    </row>
    <row r="143" spans="1:9" x14ac:dyDescent="0.2">
      <c r="A143" s="45"/>
      <c r="B143" s="7"/>
      <c r="C143" s="7"/>
      <c r="D143" s="7"/>
      <c r="E143" s="7"/>
      <c r="F143" s="7"/>
      <c r="G143" s="179"/>
      <c r="H143" s="181"/>
      <c r="I143" s="227"/>
    </row>
    <row r="144" spans="1:9" x14ac:dyDescent="0.2">
      <c r="A144" s="45"/>
      <c r="B144" s="7"/>
      <c r="C144" s="7"/>
      <c r="D144" s="7"/>
      <c r="E144" s="7"/>
      <c r="F144" s="7"/>
      <c r="G144" s="179"/>
      <c r="H144" s="181"/>
      <c r="I144" s="227"/>
    </row>
    <row r="145" spans="1:9" x14ac:dyDescent="0.2">
      <c r="A145" s="45"/>
      <c r="B145" s="7"/>
      <c r="C145" s="7"/>
      <c r="D145" s="7"/>
      <c r="E145" s="7"/>
      <c r="F145" s="7"/>
      <c r="G145" s="179"/>
      <c r="H145" s="181"/>
      <c r="I145" s="227"/>
    </row>
    <row r="146" spans="1:9" x14ac:dyDescent="0.2">
      <c r="A146" s="45"/>
      <c r="B146" s="7"/>
      <c r="C146" s="7"/>
      <c r="D146" s="7"/>
      <c r="E146" s="7"/>
      <c r="F146" s="7"/>
      <c r="G146" s="179"/>
      <c r="H146" s="181"/>
      <c r="I146" s="227"/>
    </row>
    <row r="147" spans="1:9" x14ac:dyDescent="0.2">
      <c r="A147" s="45"/>
      <c r="B147" s="7"/>
      <c r="C147" s="7"/>
      <c r="D147" s="7"/>
      <c r="E147" s="7"/>
      <c r="F147" s="7"/>
      <c r="G147" s="179"/>
      <c r="H147" s="181"/>
      <c r="I147" s="227"/>
    </row>
    <row r="148" spans="1:9" ht="13.5" thickBot="1" x14ac:dyDescent="0.25">
      <c r="A148" s="260"/>
      <c r="B148" s="196"/>
      <c r="C148" s="196"/>
      <c r="D148" s="196"/>
      <c r="E148" s="196"/>
      <c r="F148" s="196"/>
      <c r="G148" s="197"/>
      <c r="H148" s="261"/>
      <c r="I148" s="262"/>
    </row>
    <row r="149" spans="1:9" ht="13.5" thickBot="1" x14ac:dyDescent="0.25">
      <c r="A149" s="249"/>
      <c r="B149" s="250"/>
      <c r="C149" s="250"/>
      <c r="D149" s="250"/>
      <c r="E149" s="250"/>
      <c r="F149" s="250"/>
      <c r="G149" s="250"/>
      <c r="H149" s="251"/>
      <c r="I149" s="252"/>
    </row>
    <row r="150" spans="1:9" ht="13.5" thickBot="1" x14ac:dyDescent="0.25">
      <c r="A150" s="266"/>
      <c r="B150" s="250"/>
      <c r="C150" s="250"/>
      <c r="D150" s="250"/>
      <c r="E150" s="250"/>
      <c r="F150" s="250"/>
      <c r="G150" s="250"/>
      <c r="H150" s="267"/>
      <c r="I150" s="268"/>
    </row>
    <row r="151" spans="1:9" x14ac:dyDescent="0.2">
      <c r="A151" s="239"/>
      <c r="B151" s="20"/>
      <c r="C151" s="20"/>
      <c r="D151" s="20"/>
      <c r="E151" s="20"/>
      <c r="F151" s="20"/>
      <c r="G151" s="176"/>
      <c r="H151" s="229"/>
      <c r="I151" s="245"/>
    </row>
    <row r="152" spans="1:9" x14ac:dyDescent="0.2">
      <c r="A152" s="40"/>
      <c r="B152" s="253"/>
      <c r="C152" s="253"/>
      <c r="D152" s="253"/>
      <c r="E152" s="253"/>
      <c r="F152" s="253"/>
      <c r="G152" s="254"/>
      <c r="H152" s="248"/>
      <c r="I152" s="258"/>
    </row>
    <row r="153" spans="1:9" x14ac:dyDescent="0.2">
      <c r="A153" s="40"/>
      <c r="B153" s="253"/>
      <c r="C153" s="253"/>
      <c r="D153" s="253"/>
      <c r="E153" s="253"/>
      <c r="F153" s="253"/>
      <c r="G153" s="254"/>
      <c r="H153" s="248"/>
      <c r="I153" s="258"/>
    </row>
    <row r="154" spans="1:9" x14ac:dyDescent="0.2">
      <c r="A154" s="40"/>
      <c r="B154" s="253"/>
      <c r="C154" s="253"/>
      <c r="D154" s="253"/>
      <c r="E154" s="253"/>
      <c r="F154" s="253"/>
      <c r="G154" s="254"/>
      <c r="H154" s="248"/>
      <c r="I154" s="258"/>
    </row>
    <row r="155" spans="1:9" x14ac:dyDescent="0.2">
      <c r="A155" s="40"/>
      <c r="B155" s="253"/>
      <c r="C155" s="253"/>
      <c r="D155" s="253"/>
      <c r="E155" s="253"/>
      <c r="F155" s="253"/>
      <c r="G155" s="254"/>
      <c r="H155" s="248"/>
      <c r="I155" s="258"/>
    </row>
    <row r="156" spans="1:9" x14ac:dyDescent="0.2">
      <c r="A156" s="40"/>
      <c r="B156" s="253"/>
      <c r="C156" s="253"/>
      <c r="D156" s="253"/>
      <c r="E156" s="253"/>
      <c r="F156" s="253"/>
      <c r="G156" s="254"/>
      <c r="H156" s="248"/>
      <c r="I156" s="258"/>
    </row>
    <row r="157" spans="1:9" x14ac:dyDescent="0.2">
      <c r="A157" s="40"/>
      <c r="B157" s="253"/>
      <c r="C157" s="253"/>
      <c r="D157" s="253"/>
      <c r="E157" s="253"/>
      <c r="F157" s="253"/>
      <c r="G157" s="254"/>
      <c r="H157" s="248"/>
      <c r="I157" s="258"/>
    </row>
    <row r="158" spans="1:9" x14ac:dyDescent="0.2">
      <c r="A158" s="40"/>
      <c r="B158" s="253"/>
      <c r="C158" s="253"/>
      <c r="D158" s="253"/>
      <c r="E158" s="253"/>
      <c r="F158" s="253"/>
      <c r="G158" s="253"/>
      <c r="H158" s="248"/>
      <c r="I158" s="258"/>
    </row>
    <row r="159" spans="1:9" x14ac:dyDescent="0.2">
      <c r="A159" s="40"/>
      <c r="B159" s="253"/>
      <c r="C159" s="253"/>
      <c r="D159" s="253"/>
      <c r="E159" s="253"/>
      <c r="F159" s="253"/>
      <c r="G159" s="253"/>
      <c r="H159" s="248"/>
      <c r="I159" s="258"/>
    </row>
    <row r="160" spans="1:9" x14ac:dyDescent="0.2">
      <c r="A160" s="40"/>
      <c r="B160" s="253"/>
      <c r="C160" s="253"/>
      <c r="D160" s="253"/>
      <c r="E160" s="253"/>
      <c r="F160" s="253"/>
      <c r="G160" s="253"/>
      <c r="H160" s="248"/>
      <c r="I160" s="258"/>
    </row>
    <row r="161" spans="1:9" x14ac:dyDescent="0.2">
      <c r="A161" s="40"/>
      <c r="B161" s="253"/>
      <c r="C161" s="253"/>
      <c r="D161" s="253"/>
      <c r="E161" s="253"/>
      <c r="F161" s="253"/>
      <c r="G161" s="254"/>
      <c r="H161" s="248"/>
      <c r="I161" s="258"/>
    </row>
    <row r="162" spans="1:9" x14ac:dyDescent="0.2">
      <c r="A162" s="40"/>
      <c r="B162" s="253"/>
      <c r="C162" s="253"/>
      <c r="D162" s="253"/>
      <c r="E162" s="253"/>
      <c r="F162" s="253"/>
      <c r="G162" s="254"/>
      <c r="H162" s="248"/>
      <c r="I162" s="258"/>
    </row>
    <row r="163" spans="1:9" x14ac:dyDescent="0.2">
      <c r="A163" s="40"/>
      <c r="B163" s="253"/>
      <c r="C163" s="253"/>
      <c r="D163" s="253"/>
      <c r="E163" s="253"/>
      <c r="F163" s="253"/>
      <c r="G163" s="254"/>
      <c r="H163" s="248"/>
      <c r="I163" s="258"/>
    </row>
    <row r="164" spans="1:9" x14ac:dyDescent="0.2">
      <c r="A164" s="40"/>
      <c r="B164" s="253"/>
      <c r="C164" s="253"/>
      <c r="D164" s="253"/>
      <c r="E164" s="253"/>
      <c r="F164" s="253"/>
      <c r="G164" s="254"/>
      <c r="H164" s="248"/>
      <c r="I164" s="258"/>
    </row>
    <row r="165" spans="1:9" x14ac:dyDescent="0.2">
      <c r="A165" s="40"/>
      <c r="B165" s="253"/>
      <c r="C165" s="253"/>
      <c r="D165" s="253"/>
      <c r="E165" s="253"/>
      <c r="F165" s="253"/>
      <c r="G165" s="254"/>
      <c r="H165" s="248"/>
      <c r="I165" s="258"/>
    </row>
    <row r="166" spans="1:9" x14ac:dyDescent="0.2">
      <c r="A166" s="40"/>
      <c r="B166" s="253"/>
      <c r="C166" s="253"/>
      <c r="D166" s="253"/>
      <c r="E166" s="253"/>
      <c r="F166" s="253"/>
      <c r="G166" s="254"/>
      <c r="H166" s="248"/>
      <c r="I166" s="258"/>
    </row>
    <row r="167" spans="1:9" x14ac:dyDescent="0.2">
      <c r="A167" s="40"/>
      <c r="B167" s="253"/>
      <c r="C167" s="253"/>
      <c r="D167" s="253"/>
      <c r="E167" s="253"/>
      <c r="F167" s="253"/>
      <c r="G167" s="254"/>
      <c r="H167" s="248"/>
      <c r="I167" s="258"/>
    </row>
    <row r="168" spans="1:9" x14ac:dyDescent="0.2">
      <c r="A168" s="40"/>
      <c r="B168" s="253"/>
      <c r="C168" s="253"/>
      <c r="D168" s="253"/>
      <c r="E168" s="253"/>
      <c r="F168" s="253"/>
      <c r="G168" s="254"/>
      <c r="H168" s="248"/>
      <c r="I168" s="258"/>
    </row>
    <row r="169" spans="1:9" x14ac:dyDescent="0.2">
      <c r="A169" s="40"/>
      <c r="B169" s="253"/>
      <c r="C169" s="253"/>
      <c r="D169" s="253"/>
      <c r="E169" s="253"/>
      <c r="F169" s="253"/>
      <c r="G169" s="254"/>
      <c r="H169" s="248"/>
      <c r="I169" s="258"/>
    </row>
    <row r="170" spans="1:9" x14ac:dyDescent="0.2">
      <c r="A170" s="40"/>
      <c r="B170" s="253"/>
      <c r="C170" s="253"/>
      <c r="D170" s="253"/>
      <c r="E170" s="253"/>
      <c r="F170" s="253"/>
      <c r="G170" s="254"/>
      <c r="H170" s="248"/>
      <c r="I170" s="258"/>
    </row>
    <row r="171" spans="1:9" x14ac:dyDescent="0.2">
      <c r="A171" s="40"/>
      <c r="B171" s="253"/>
      <c r="C171" s="253"/>
      <c r="D171" s="253"/>
      <c r="E171" s="253"/>
      <c r="F171" s="253"/>
      <c r="G171" s="254"/>
      <c r="H171" s="248"/>
      <c r="I171" s="258"/>
    </row>
    <row r="172" spans="1:9" x14ac:dyDescent="0.2">
      <c r="A172" s="40"/>
      <c r="B172" s="253"/>
      <c r="C172" s="253"/>
      <c r="D172" s="253"/>
      <c r="E172" s="253"/>
      <c r="F172" s="253"/>
      <c r="G172" s="253"/>
      <c r="H172" s="248"/>
      <c r="I172" s="258"/>
    </row>
    <row r="173" spans="1:9" x14ac:dyDescent="0.2">
      <c r="A173" s="40"/>
      <c r="B173" s="253"/>
      <c r="C173" s="253"/>
      <c r="D173" s="253"/>
      <c r="E173" s="253"/>
      <c r="F173" s="253"/>
      <c r="G173" s="253"/>
      <c r="H173" s="248"/>
      <c r="I173" s="258"/>
    </row>
    <row r="174" spans="1:9" x14ac:dyDescent="0.2">
      <c r="A174" s="40"/>
      <c r="B174" s="253"/>
      <c r="C174" s="253"/>
      <c r="D174" s="253"/>
      <c r="E174" s="253"/>
      <c r="F174" s="253"/>
      <c r="G174" s="254"/>
      <c r="H174" s="248"/>
      <c r="I174" s="258"/>
    </row>
    <row r="175" spans="1:9" x14ac:dyDescent="0.2">
      <c r="A175" s="40"/>
      <c r="B175" s="253"/>
      <c r="C175" s="253"/>
      <c r="D175" s="253"/>
      <c r="E175" s="253"/>
      <c r="F175" s="253"/>
      <c r="G175" s="254"/>
      <c r="H175" s="248"/>
      <c r="I175" s="258"/>
    </row>
    <row r="176" spans="1:9" ht="13.5" thickBot="1" x14ac:dyDescent="0.25">
      <c r="A176" s="255"/>
      <c r="B176" s="256"/>
      <c r="C176" s="256"/>
      <c r="D176" s="256"/>
      <c r="E176" s="256"/>
      <c r="F176" s="256"/>
      <c r="G176" s="257"/>
      <c r="H176" s="199"/>
      <c r="I176" s="259"/>
    </row>
    <row r="177" spans="1:9" x14ac:dyDescent="0.2">
      <c r="A177" s="247"/>
      <c r="B177" s="190"/>
      <c r="C177" s="190"/>
      <c r="D177" s="190"/>
      <c r="E177" s="190"/>
      <c r="F177" s="190"/>
      <c r="G177" s="191"/>
      <c r="H177" s="178"/>
      <c r="I177" s="233"/>
    </row>
    <row r="178" spans="1:9" x14ac:dyDescent="0.2">
      <c r="A178" s="240"/>
      <c r="B178" s="7"/>
      <c r="C178" s="7"/>
      <c r="D178" s="7"/>
      <c r="E178" s="7"/>
      <c r="F178" s="7"/>
      <c r="G178" s="179"/>
      <c r="H178" s="181"/>
      <c r="I178" s="227"/>
    </row>
    <row r="179" spans="1:9" ht="13.5" thickBot="1" x14ac:dyDescent="0.25">
      <c r="A179" s="241"/>
      <c r="B179" s="21"/>
      <c r="C179" s="21"/>
      <c r="D179" s="21"/>
      <c r="E179" s="21"/>
      <c r="F179" s="21"/>
      <c r="G179" s="186"/>
      <c r="H179" s="199"/>
      <c r="I179" s="228"/>
    </row>
    <row r="180" spans="1:9" ht="14.25" x14ac:dyDescent="0.2">
      <c r="A180" s="46"/>
    </row>
  </sheetData>
  <phoneticPr fontId="12" type="noConversion"/>
  <pageMargins left="0.78740157499999996" right="0.78740157499999996" top="0.984251969" bottom="0.984251969" header="0.4921259845" footer="0.4921259845"/>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P41"/>
  <sheetViews>
    <sheetView workbookViewId="0">
      <selection activeCell="C48" sqref="C48"/>
    </sheetView>
  </sheetViews>
  <sheetFormatPr baseColWidth="10" defaultRowHeight="12.75" x14ac:dyDescent="0.2"/>
  <cols>
    <col min="1" max="1" width="56.7109375" style="29" bestFit="1" customWidth="1"/>
    <col min="2" max="2" width="9.42578125" bestFit="1" customWidth="1"/>
    <col min="3" max="3" width="9.42578125" style="35" customWidth="1"/>
    <col min="4" max="9" width="10.7109375" customWidth="1"/>
    <col min="10" max="10" width="2.5703125" customWidth="1"/>
    <col min="11" max="16" width="10.7109375" customWidth="1"/>
    <col min="17" max="17" width="1.5703125" customWidth="1"/>
    <col min="18" max="23" width="8.5703125" customWidth="1"/>
  </cols>
  <sheetData>
    <row r="1" spans="1:16" x14ac:dyDescent="0.2">
      <c r="A1" s="28" t="s">
        <v>24</v>
      </c>
      <c r="B1" s="6"/>
      <c r="C1" s="34"/>
    </row>
    <row r="2" spans="1:16" ht="13.5" thickBot="1" x14ac:dyDescent="0.25"/>
    <row r="3" spans="1:16" ht="12.75" customHeight="1" x14ac:dyDescent="0.2">
      <c r="A3" s="8" t="s">
        <v>20</v>
      </c>
      <c r="B3" s="27" t="s">
        <v>37</v>
      </c>
      <c r="C3" s="33" t="s">
        <v>33</v>
      </c>
      <c r="D3" s="9" t="s">
        <v>5</v>
      </c>
      <c r="E3" s="10"/>
      <c r="F3" s="10"/>
      <c r="G3" s="10"/>
      <c r="H3" s="10"/>
      <c r="I3" s="11"/>
      <c r="J3" s="4"/>
      <c r="K3" s="23" t="s">
        <v>23</v>
      </c>
      <c r="L3" s="10"/>
      <c r="M3" s="10"/>
      <c r="N3" s="10"/>
      <c r="O3" s="10"/>
      <c r="P3" s="11"/>
    </row>
    <row r="4" spans="1:16" ht="13.5" thickBot="1" x14ac:dyDescent="0.25">
      <c r="A4" s="52"/>
      <c r="B4" s="53" t="s">
        <v>31</v>
      </c>
      <c r="C4" s="54" t="s">
        <v>35</v>
      </c>
      <c r="D4" s="55" t="s">
        <v>6</v>
      </c>
      <c r="E4" s="55" t="s">
        <v>22</v>
      </c>
      <c r="F4" s="55" t="s">
        <v>7</v>
      </c>
      <c r="G4" s="55" t="s">
        <v>8</v>
      </c>
      <c r="H4" s="55" t="s">
        <v>9</v>
      </c>
      <c r="I4" s="56" t="s">
        <v>10</v>
      </c>
      <c r="J4" s="3"/>
      <c r="K4" s="57" t="s">
        <v>6</v>
      </c>
      <c r="L4" s="55" t="s">
        <v>22</v>
      </c>
      <c r="M4" s="55" t="s">
        <v>7</v>
      </c>
      <c r="N4" s="55" t="s">
        <v>8</v>
      </c>
      <c r="O4" s="55" t="s">
        <v>9</v>
      </c>
      <c r="P4" s="56" t="s">
        <v>10</v>
      </c>
    </row>
    <row r="5" spans="1:16" ht="12.75" customHeight="1" x14ac:dyDescent="0.2">
      <c r="A5" s="13" t="s">
        <v>52</v>
      </c>
      <c r="B5" s="48"/>
      <c r="C5" s="14">
        <v>0.5</v>
      </c>
      <c r="D5" s="14">
        <v>0.05</v>
      </c>
      <c r="E5" s="14">
        <v>0.2</v>
      </c>
      <c r="F5" s="14">
        <v>0.4</v>
      </c>
      <c r="G5" s="14">
        <v>0.65</v>
      </c>
      <c r="H5" s="14">
        <v>0.85</v>
      </c>
      <c r="I5" s="15">
        <v>0.9</v>
      </c>
      <c r="J5" s="5"/>
      <c r="K5" s="24">
        <f t="shared" ref="K5:K19" si="0">C5*D5</f>
        <v>2.5000000000000001E-2</v>
      </c>
      <c r="L5" s="14">
        <f t="shared" ref="L5:L19" si="1">C5*E5</f>
        <v>0.1</v>
      </c>
      <c r="M5" s="14">
        <f t="shared" ref="M5:M19" si="2">C5*F5</f>
        <v>0.2</v>
      </c>
      <c r="N5" s="14">
        <f t="shared" ref="N5:N19" si="3">C5*G5</f>
        <v>0.32500000000000001</v>
      </c>
      <c r="O5" s="14">
        <f t="shared" ref="O5:O19" si="4">C5*H5</f>
        <v>0.42499999999999999</v>
      </c>
      <c r="P5" s="15">
        <f t="shared" ref="P5:P19" si="5">C5*I5</f>
        <v>0.45</v>
      </c>
    </row>
    <row r="6" spans="1:16" ht="12.75" customHeight="1" x14ac:dyDescent="0.2">
      <c r="A6" s="16" t="s">
        <v>53</v>
      </c>
      <c r="B6" s="49"/>
      <c r="C6" s="2">
        <v>0.5</v>
      </c>
      <c r="D6" s="2">
        <v>0.15</v>
      </c>
      <c r="E6" s="2">
        <v>0.4</v>
      </c>
      <c r="F6" s="2">
        <v>0.75</v>
      </c>
      <c r="G6" s="2">
        <v>0.95</v>
      </c>
      <c r="H6" s="2">
        <v>1</v>
      </c>
      <c r="I6" s="17">
        <v>1</v>
      </c>
      <c r="J6" s="5"/>
      <c r="K6" s="25">
        <f t="shared" si="0"/>
        <v>7.4999999999999997E-2</v>
      </c>
      <c r="L6" s="2">
        <f t="shared" si="1"/>
        <v>0.2</v>
      </c>
      <c r="M6" s="2">
        <f t="shared" si="2"/>
        <v>0.375</v>
      </c>
      <c r="N6" s="2">
        <f t="shared" si="3"/>
        <v>0.47499999999999998</v>
      </c>
      <c r="O6" s="2">
        <f t="shared" si="4"/>
        <v>0.5</v>
      </c>
      <c r="P6" s="17">
        <f t="shared" si="5"/>
        <v>0.5</v>
      </c>
    </row>
    <row r="7" spans="1:16" x14ac:dyDescent="0.2">
      <c r="A7" s="16" t="s">
        <v>54</v>
      </c>
      <c r="B7" s="49"/>
      <c r="C7" s="2">
        <v>0.5</v>
      </c>
      <c r="D7" s="2">
        <v>0.2</v>
      </c>
      <c r="E7" s="2">
        <v>0.55000000000000004</v>
      </c>
      <c r="F7" s="2">
        <v>0.9</v>
      </c>
      <c r="G7" s="2">
        <v>1</v>
      </c>
      <c r="H7" s="2">
        <v>1</v>
      </c>
      <c r="I7" s="17">
        <v>1</v>
      </c>
      <c r="J7" s="5"/>
      <c r="K7" s="25">
        <f t="shared" si="0"/>
        <v>0.1</v>
      </c>
      <c r="L7" s="2">
        <f t="shared" si="1"/>
        <v>0.27500000000000002</v>
      </c>
      <c r="M7" s="2">
        <f t="shared" si="2"/>
        <v>0.45</v>
      </c>
      <c r="N7" s="2">
        <f t="shared" si="3"/>
        <v>0.5</v>
      </c>
      <c r="O7" s="2">
        <f t="shared" si="4"/>
        <v>0.5</v>
      </c>
      <c r="P7" s="17">
        <f t="shared" si="5"/>
        <v>0.5</v>
      </c>
    </row>
    <row r="8" spans="1:16" x14ac:dyDescent="0.2">
      <c r="A8" s="16" t="s">
        <v>55</v>
      </c>
      <c r="B8" s="49"/>
      <c r="C8" s="2">
        <v>0.5</v>
      </c>
      <c r="D8" s="2">
        <v>0.25</v>
      </c>
      <c r="E8" s="2">
        <v>0.65</v>
      </c>
      <c r="F8" s="2">
        <v>1</v>
      </c>
      <c r="G8" s="2">
        <v>1</v>
      </c>
      <c r="H8" s="2">
        <v>1</v>
      </c>
      <c r="I8" s="17">
        <v>1</v>
      </c>
      <c r="J8" s="5"/>
      <c r="K8" s="25">
        <f t="shared" si="0"/>
        <v>0.125</v>
      </c>
      <c r="L8" s="2">
        <f t="shared" si="1"/>
        <v>0.32500000000000001</v>
      </c>
      <c r="M8" s="2">
        <f t="shared" si="2"/>
        <v>0.5</v>
      </c>
      <c r="N8" s="2">
        <f t="shared" si="3"/>
        <v>0.5</v>
      </c>
      <c r="O8" s="2">
        <f t="shared" si="4"/>
        <v>0.5</v>
      </c>
      <c r="P8" s="17">
        <f t="shared" si="5"/>
        <v>0.5</v>
      </c>
    </row>
    <row r="9" spans="1:16" x14ac:dyDescent="0.2">
      <c r="A9" s="206" t="s">
        <v>82</v>
      </c>
      <c r="B9" s="49"/>
      <c r="C9" s="2">
        <v>0.5</v>
      </c>
      <c r="D9" s="2">
        <v>0.3</v>
      </c>
      <c r="E9" s="2">
        <v>0.85</v>
      </c>
      <c r="F9" s="2">
        <v>1</v>
      </c>
      <c r="G9" s="2">
        <v>1</v>
      </c>
      <c r="H9" s="2">
        <v>1</v>
      </c>
      <c r="I9" s="17">
        <v>1</v>
      </c>
      <c r="J9" s="5"/>
      <c r="K9" s="25">
        <f t="shared" ref="K9:K17" si="6">C9*D9</f>
        <v>0.15</v>
      </c>
      <c r="L9" s="2">
        <f t="shared" ref="L9:L17" si="7">C9*E9</f>
        <v>0.42499999999999999</v>
      </c>
      <c r="M9" s="2">
        <f t="shared" ref="M9:M17" si="8">C9*F9</f>
        <v>0.5</v>
      </c>
      <c r="N9" s="2">
        <f t="shared" ref="N9:N17" si="9">C9*G9</f>
        <v>0.5</v>
      </c>
      <c r="O9" s="2">
        <f t="shared" ref="O9:O17" si="10">C9*H9</f>
        <v>0.5</v>
      </c>
      <c r="P9" s="17">
        <f t="shared" ref="P9:P17" si="11">C9*I9</f>
        <v>0.5</v>
      </c>
    </row>
    <row r="10" spans="1:16" ht="13.5" thickBot="1" x14ac:dyDescent="0.25">
      <c r="A10" s="217" t="s">
        <v>90</v>
      </c>
      <c r="B10" s="58"/>
      <c r="C10" s="59">
        <v>0.5</v>
      </c>
      <c r="D10" s="59">
        <v>0.45</v>
      </c>
      <c r="E10" s="59">
        <v>1</v>
      </c>
      <c r="F10" s="59">
        <v>1</v>
      </c>
      <c r="G10" s="59">
        <v>1</v>
      </c>
      <c r="H10" s="59">
        <v>1</v>
      </c>
      <c r="I10" s="60">
        <v>1</v>
      </c>
      <c r="J10" s="5"/>
      <c r="K10" s="210">
        <f t="shared" si="6"/>
        <v>0.22500000000000001</v>
      </c>
      <c r="L10" s="59">
        <f t="shared" si="7"/>
        <v>0.5</v>
      </c>
      <c r="M10" s="59">
        <f t="shared" si="8"/>
        <v>0.5</v>
      </c>
      <c r="N10" s="59">
        <f t="shared" si="9"/>
        <v>0.5</v>
      </c>
      <c r="O10" s="59">
        <f t="shared" si="10"/>
        <v>0.5</v>
      </c>
      <c r="P10" s="60">
        <f t="shared" si="11"/>
        <v>0.5</v>
      </c>
    </row>
    <row r="11" spans="1:16" x14ac:dyDescent="0.2">
      <c r="A11" s="218" t="s">
        <v>95</v>
      </c>
      <c r="B11" s="48"/>
      <c r="C11" s="14">
        <v>1</v>
      </c>
      <c r="D11" s="14">
        <v>0.1</v>
      </c>
      <c r="E11" s="14">
        <v>0.3</v>
      </c>
      <c r="F11" s="14">
        <v>0.6</v>
      </c>
      <c r="G11" s="14">
        <v>0.85</v>
      </c>
      <c r="H11" s="14">
        <v>0.9</v>
      </c>
      <c r="I11" s="15">
        <v>0.85</v>
      </c>
      <c r="J11" s="5"/>
      <c r="K11" s="24">
        <f t="shared" si="6"/>
        <v>0.1</v>
      </c>
      <c r="L11" s="14">
        <f t="shared" si="7"/>
        <v>0.3</v>
      </c>
      <c r="M11" s="14">
        <f t="shared" si="8"/>
        <v>0.6</v>
      </c>
      <c r="N11" s="14">
        <f t="shared" si="9"/>
        <v>0.85</v>
      </c>
      <c r="O11" s="14">
        <f t="shared" si="10"/>
        <v>0.9</v>
      </c>
      <c r="P11" s="15">
        <f t="shared" si="11"/>
        <v>0.85</v>
      </c>
    </row>
    <row r="12" spans="1:16" x14ac:dyDescent="0.2">
      <c r="A12" s="206" t="s">
        <v>96</v>
      </c>
      <c r="B12" s="49"/>
      <c r="C12" s="2">
        <v>1</v>
      </c>
      <c r="D12" s="2">
        <v>0.25</v>
      </c>
      <c r="E12" s="2">
        <v>0.7</v>
      </c>
      <c r="F12" s="2">
        <v>1</v>
      </c>
      <c r="G12" s="2">
        <v>1</v>
      </c>
      <c r="H12" s="2">
        <v>0.95</v>
      </c>
      <c r="I12" s="17">
        <v>0.9</v>
      </c>
      <c r="J12" s="5"/>
      <c r="K12" s="25">
        <f t="shared" si="6"/>
        <v>0.25</v>
      </c>
      <c r="L12" s="2">
        <f t="shared" si="7"/>
        <v>0.7</v>
      </c>
      <c r="M12" s="2">
        <f t="shared" si="8"/>
        <v>1</v>
      </c>
      <c r="N12" s="2">
        <f t="shared" si="9"/>
        <v>1</v>
      </c>
      <c r="O12" s="2">
        <f t="shared" si="10"/>
        <v>0.95</v>
      </c>
      <c r="P12" s="17">
        <f t="shared" si="11"/>
        <v>0.9</v>
      </c>
    </row>
    <row r="13" spans="1:16" ht="13.5" thickBot="1" x14ac:dyDescent="0.25">
      <c r="A13" s="207" t="s">
        <v>97</v>
      </c>
      <c r="B13" s="208"/>
      <c r="C13" s="18">
        <v>1</v>
      </c>
      <c r="D13" s="18">
        <v>0.15</v>
      </c>
      <c r="E13" s="18">
        <v>0.45</v>
      </c>
      <c r="F13" s="18">
        <v>0.75</v>
      </c>
      <c r="G13" s="18">
        <v>0.9</v>
      </c>
      <c r="H13" s="18">
        <v>0.85</v>
      </c>
      <c r="I13" s="19">
        <v>0.8</v>
      </c>
      <c r="J13" s="5"/>
      <c r="K13" s="26">
        <f t="shared" si="6"/>
        <v>0.15</v>
      </c>
      <c r="L13" s="18">
        <f t="shared" si="7"/>
        <v>0.45</v>
      </c>
      <c r="M13" s="18">
        <f t="shared" si="8"/>
        <v>0.75</v>
      </c>
      <c r="N13" s="18">
        <f t="shared" si="9"/>
        <v>0.9</v>
      </c>
      <c r="O13" s="18">
        <f t="shared" si="10"/>
        <v>0.85</v>
      </c>
      <c r="P13" s="19">
        <f t="shared" si="11"/>
        <v>0.8</v>
      </c>
    </row>
    <row r="14" spans="1:16" x14ac:dyDescent="0.2">
      <c r="A14" s="170" t="s">
        <v>99</v>
      </c>
      <c r="B14" s="202"/>
      <c r="C14" s="203">
        <v>1</v>
      </c>
      <c r="D14" s="203">
        <v>0.05</v>
      </c>
      <c r="E14" s="203">
        <v>0.15</v>
      </c>
      <c r="F14" s="203">
        <v>0.85</v>
      </c>
      <c r="G14" s="203">
        <v>0.85</v>
      </c>
      <c r="H14" s="203">
        <v>0.85</v>
      </c>
      <c r="I14" s="204">
        <v>0.8</v>
      </c>
      <c r="J14" s="5"/>
      <c r="K14" s="216">
        <f t="shared" si="6"/>
        <v>0.05</v>
      </c>
      <c r="L14" s="203">
        <f t="shared" si="7"/>
        <v>0.15</v>
      </c>
      <c r="M14" s="203">
        <f t="shared" si="8"/>
        <v>0.85</v>
      </c>
      <c r="N14" s="203">
        <f t="shared" si="9"/>
        <v>0.85</v>
      </c>
      <c r="O14" s="203">
        <f t="shared" si="10"/>
        <v>0.85</v>
      </c>
      <c r="P14" s="204">
        <f t="shared" si="11"/>
        <v>0.8</v>
      </c>
    </row>
    <row r="15" spans="1:16" x14ac:dyDescent="0.2">
      <c r="A15" s="217" t="s">
        <v>100</v>
      </c>
      <c r="B15" s="58"/>
      <c r="C15" s="59">
        <v>1</v>
      </c>
      <c r="D15" s="59">
        <v>0.05</v>
      </c>
      <c r="E15" s="59">
        <v>0.25</v>
      </c>
      <c r="F15" s="59">
        <v>0.95</v>
      </c>
      <c r="G15" s="59">
        <v>0.8</v>
      </c>
      <c r="H15" s="59">
        <v>0.8</v>
      </c>
      <c r="I15" s="60">
        <v>0.75</v>
      </c>
      <c r="J15" s="5"/>
      <c r="K15" s="210">
        <f t="shared" si="6"/>
        <v>0.05</v>
      </c>
      <c r="L15" s="59">
        <f t="shared" si="7"/>
        <v>0.25</v>
      </c>
      <c r="M15" s="59">
        <f t="shared" si="8"/>
        <v>0.95</v>
      </c>
      <c r="N15" s="59">
        <f t="shared" si="9"/>
        <v>0.8</v>
      </c>
      <c r="O15" s="59">
        <f t="shared" si="10"/>
        <v>0.8</v>
      </c>
      <c r="P15" s="60">
        <f t="shared" si="11"/>
        <v>0.75</v>
      </c>
    </row>
    <row r="16" spans="1:16" x14ac:dyDescent="0.2">
      <c r="A16" s="217" t="s">
        <v>98</v>
      </c>
      <c r="B16" s="58"/>
      <c r="C16" s="59">
        <v>1</v>
      </c>
      <c r="D16" s="59">
        <v>0.15</v>
      </c>
      <c r="E16" s="59">
        <v>0.6</v>
      </c>
      <c r="F16" s="59">
        <v>1</v>
      </c>
      <c r="G16" s="59">
        <v>1</v>
      </c>
      <c r="H16" s="59">
        <v>1</v>
      </c>
      <c r="I16" s="60">
        <v>0.85</v>
      </c>
      <c r="J16" s="5"/>
      <c r="K16" s="210">
        <f t="shared" si="6"/>
        <v>0.15</v>
      </c>
      <c r="L16" s="59">
        <f t="shared" si="7"/>
        <v>0.6</v>
      </c>
      <c r="M16" s="59">
        <f t="shared" si="8"/>
        <v>1</v>
      </c>
      <c r="N16" s="59">
        <f t="shared" si="9"/>
        <v>1</v>
      </c>
      <c r="O16" s="59">
        <f t="shared" si="10"/>
        <v>1</v>
      </c>
      <c r="P16" s="60">
        <f t="shared" si="11"/>
        <v>0.85</v>
      </c>
    </row>
    <row r="17" spans="1:16" ht="13.5" thickBot="1" x14ac:dyDescent="0.25">
      <c r="A17" s="207" t="s">
        <v>101</v>
      </c>
      <c r="B17" s="208"/>
      <c r="C17" s="18">
        <v>1</v>
      </c>
      <c r="D17" s="18">
        <v>0.2</v>
      </c>
      <c r="E17" s="18">
        <v>0.75</v>
      </c>
      <c r="F17" s="18">
        <v>1</v>
      </c>
      <c r="G17" s="18">
        <v>1</v>
      </c>
      <c r="H17" s="18">
        <v>1</v>
      </c>
      <c r="I17" s="19">
        <v>0.9</v>
      </c>
      <c r="J17" s="5"/>
      <c r="K17" s="26">
        <f t="shared" si="6"/>
        <v>0.2</v>
      </c>
      <c r="L17" s="18">
        <f t="shared" si="7"/>
        <v>0.75</v>
      </c>
      <c r="M17" s="18">
        <f t="shared" si="8"/>
        <v>1</v>
      </c>
      <c r="N17" s="18">
        <f t="shared" si="9"/>
        <v>1</v>
      </c>
      <c r="O17" s="18">
        <f t="shared" si="10"/>
        <v>1</v>
      </c>
      <c r="P17" s="19">
        <f t="shared" si="11"/>
        <v>0.9</v>
      </c>
    </row>
    <row r="18" spans="1:16" x14ac:dyDescent="0.2">
      <c r="A18" s="63" t="s">
        <v>56</v>
      </c>
      <c r="B18" s="205"/>
      <c r="C18" s="66">
        <v>2</v>
      </c>
      <c r="D18" s="66">
        <v>0.4</v>
      </c>
      <c r="E18" s="66">
        <v>0.95</v>
      </c>
      <c r="F18" s="66">
        <v>1</v>
      </c>
      <c r="G18" s="66">
        <v>1</v>
      </c>
      <c r="H18" s="66">
        <v>1</v>
      </c>
      <c r="I18" s="67">
        <v>1</v>
      </c>
      <c r="J18" s="5"/>
      <c r="K18" s="209">
        <f t="shared" si="0"/>
        <v>0.8</v>
      </c>
      <c r="L18" s="66">
        <f t="shared" si="1"/>
        <v>1.9</v>
      </c>
      <c r="M18" s="66">
        <f t="shared" si="2"/>
        <v>2</v>
      </c>
      <c r="N18" s="66">
        <f t="shared" si="3"/>
        <v>2</v>
      </c>
      <c r="O18" s="66">
        <f t="shared" si="4"/>
        <v>2</v>
      </c>
      <c r="P18" s="67">
        <f t="shared" si="5"/>
        <v>2</v>
      </c>
    </row>
    <row r="19" spans="1:16" x14ac:dyDescent="0.2">
      <c r="A19" s="16" t="s">
        <v>57</v>
      </c>
      <c r="B19" s="49"/>
      <c r="C19" s="2">
        <v>2</v>
      </c>
      <c r="D19" s="2">
        <v>0.65</v>
      </c>
      <c r="E19" s="2">
        <v>0.9</v>
      </c>
      <c r="F19" s="2">
        <v>0.9</v>
      </c>
      <c r="G19" s="2">
        <v>1</v>
      </c>
      <c r="H19" s="2">
        <v>1</v>
      </c>
      <c r="I19" s="17">
        <v>1</v>
      </c>
      <c r="J19" s="5"/>
      <c r="K19" s="25">
        <f t="shared" si="0"/>
        <v>1.3</v>
      </c>
      <c r="L19" s="2">
        <f t="shared" si="1"/>
        <v>1.8</v>
      </c>
      <c r="M19" s="2">
        <f t="shared" si="2"/>
        <v>1.8</v>
      </c>
      <c r="N19" s="2">
        <f t="shared" si="3"/>
        <v>2</v>
      </c>
      <c r="O19" s="2">
        <f t="shared" si="4"/>
        <v>2</v>
      </c>
      <c r="P19" s="17">
        <f t="shared" si="5"/>
        <v>2</v>
      </c>
    </row>
    <row r="20" spans="1:16" x14ac:dyDescent="0.2">
      <c r="A20" s="16" t="s">
        <v>58</v>
      </c>
      <c r="B20" s="49"/>
      <c r="C20" s="2">
        <v>2</v>
      </c>
      <c r="D20" s="2">
        <f t="shared" ref="D20:I20" si="12">K20/$C$20</f>
        <v>0.2</v>
      </c>
      <c r="E20" s="2">
        <f t="shared" si="12"/>
        <v>0.6</v>
      </c>
      <c r="F20" s="2">
        <f t="shared" si="12"/>
        <v>1.1000000000000001</v>
      </c>
      <c r="G20" s="2">
        <f t="shared" si="12"/>
        <v>1.35</v>
      </c>
      <c r="H20" s="2">
        <f t="shared" si="12"/>
        <v>1.3</v>
      </c>
      <c r="I20" s="17">
        <f t="shared" si="12"/>
        <v>1.25</v>
      </c>
      <c r="J20" s="5"/>
      <c r="K20" s="25">
        <v>0.4</v>
      </c>
      <c r="L20" s="2">
        <v>1.2</v>
      </c>
      <c r="M20" s="2">
        <v>2.2000000000000002</v>
      </c>
      <c r="N20" s="2">
        <v>2.7</v>
      </c>
      <c r="O20" s="2">
        <v>2.6</v>
      </c>
      <c r="P20" s="17">
        <v>2.5</v>
      </c>
    </row>
    <row r="21" spans="1:16" x14ac:dyDescent="0.2">
      <c r="A21" s="16" t="s">
        <v>59</v>
      </c>
      <c r="B21" s="49"/>
      <c r="C21" s="2">
        <v>2</v>
      </c>
      <c r="D21" s="2">
        <f t="shared" ref="D21:I21" si="13">K21/$C$21</f>
        <v>0.2</v>
      </c>
      <c r="E21" s="2">
        <f t="shared" si="13"/>
        <v>0.6</v>
      </c>
      <c r="F21" s="2">
        <f t="shared" si="13"/>
        <v>1.1499999999999999</v>
      </c>
      <c r="G21" s="2">
        <f t="shared" si="13"/>
        <v>1.4</v>
      </c>
      <c r="H21" s="2">
        <f t="shared" si="13"/>
        <v>1.3</v>
      </c>
      <c r="I21" s="17">
        <f t="shared" si="13"/>
        <v>1.3</v>
      </c>
      <c r="J21" s="5"/>
      <c r="K21" s="25">
        <v>0.4</v>
      </c>
      <c r="L21" s="2">
        <v>1.2</v>
      </c>
      <c r="M21" s="2">
        <v>2.2999999999999998</v>
      </c>
      <c r="N21" s="2">
        <v>2.8</v>
      </c>
      <c r="O21" s="2">
        <v>2.6</v>
      </c>
      <c r="P21" s="17">
        <v>2.6</v>
      </c>
    </row>
    <row r="22" spans="1:16" x14ac:dyDescent="0.2">
      <c r="A22" s="16" t="s">
        <v>60</v>
      </c>
      <c r="B22" s="49"/>
      <c r="C22" s="2">
        <v>2</v>
      </c>
      <c r="D22" s="2">
        <f t="shared" ref="D22:I22" si="14">K22/$C$22</f>
        <v>0.2</v>
      </c>
      <c r="E22" s="2">
        <f t="shared" si="14"/>
        <v>0.65</v>
      </c>
      <c r="F22" s="2">
        <f t="shared" si="14"/>
        <v>1.2</v>
      </c>
      <c r="G22" s="2">
        <f t="shared" si="14"/>
        <v>1.45</v>
      </c>
      <c r="H22" s="2">
        <f t="shared" si="14"/>
        <v>1.3</v>
      </c>
      <c r="I22" s="17">
        <f t="shared" si="14"/>
        <v>1.35</v>
      </c>
      <c r="J22" s="5"/>
      <c r="K22" s="25">
        <v>0.4</v>
      </c>
      <c r="L22" s="2">
        <v>1.3</v>
      </c>
      <c r="M22" s="2">
        <v>2.4</v>
      </c>
      <c r="N22" s="2">
        <v>2.9</v>
      </c>
      <c r="O22" s="2">
        <v>2.6</v>
      </c>
      <c r="P22" s="17">
        <v>2.7</v>
      </c>
    </row>
    <row r="23" spans="1:16" ht="13.5" thickBot="1" x14ac:dyDescent="0.25">
      <c r="A23" s="225" t="s">
        <v>61</v>
      </c>
      <c r="B23" s="58"/>
      <c r="C23" s="59">
        <v>2</v>
      </c>
      <c r="D23" s="59">
        <f t="shared" ref="D23:I23" si="15">K23/$C$23</f>
        <v>0.5</v>
      </c>
      <c r="E23" s="59">
        <f t="shared" si="15"/>
        <v>0.75</v>
      </c>
      <c r="F23" s="59">
        <f t="shared" si="15"/>
        <v>1.25</v>
      </c>
      <c r="G23" s="59">
        <f t="shared" si="15"/>
        <v>1.4</v>
      </c>
      <c r="H23" s="59">
        <f t="shared" si="15"/>
        <v>1.4</v>
      </c>
      <c r="I23" s="60">
        <f t="shared" si="15"/>
        <v>1.45</v>
      </c>
      <c r="J23" s="5"/>
      <c r="K23" s="25">
        <v>1</v>
      </c>
      <c r="L23" s="2">
        <v>1.5</v>
      </c>
      <c r="M23" s="2">
        <v>2.5</v>
      </c>
      <c r="N23" s="2">
        <v>2.8</v>
      </c>
      <c r="O23" s="2">
        <v>2.8</v>
      </c>
      <c r="P23" s="17">
        <v>2.9</v>
      </c>
    </row>
    <row r="24" spans="1:16" x14ac:dyDescent="0.2">
      <c r="A24" s="13" t="s">
        <v>62</v>
      </c>
      <c r="B24" s="70"/>
      <c r="C24" s="71">
        <v>2.16</v>
      </c>
      <c r="D24" s="14">
        <f t="shared" ref="D24:I24" si="16">K24/$C$24</f>
        <v>0.43055555555555552</v>
      </c>
      <c r="E24" s="14">
        <f t="shared" si="16"/>
        <v>0.72685185185185186</v>
      </c>
      <c r="F24" s="14">
        <f t="shared" si="16"/>
        <v>1.0092592592592593</v>
      </c>
      <c r="G24" s="14">
        <f t="shared" si="16"/>
        <v>1.0324074074074074</v>
      </c>
      <c r="H24" s="14">
        <f t="shared" si="16"/>
        <v>1</v>
      </c>
      <c r="I24" s="15">
        <f t="shared" si="16"/>
        <v>0.98611111111111105</v>
      </c>
      <c r="K24" s="24">
        <v>0.93</v>
      </c>
      <c r="L24" s="14">
        <v>1.57</v>
      </c>
      <c r="M24" s="14">
        <v>2.1800000000000002</v>
      </c>
      <c r="N24" s="14">
        <v>2.23</v>
      </c>
      <c r="O24" s="14">
        <v>2.16</v>
      </c>
      <c r="P24" s="15">
        <v>2.13</v>
      </c>
    </row>
    <row r="25" spans="1:16" ht="13.5" thickBot="1" x14ac:dyDescent="0.25">
      <c r="A25" s="61" t="s">
        <v>63</v>
      </c>
      <c r="B25" s="68"/>
      <c r="C25" s="62">
        <v>0.96</v>
      </c>
      <c r="D25" s="18">
        <f t="shared" ref="D25:I25" si="17">K25/$C$25</f>
        <v>0.28125000000000006</v>
      </c>
      <c r="E25" s="18">
        <f t="shared" si="17"/>
        <v>0.72916666666666663</v>
      </c>
      <c r="F25" s="18">
        <f t="shared" si="17"/>
        <v>1.0416666666666667</v>
      </c>
      <c r="G25" s="18">
        <f t="shared" si="17"/>
        <v>1.1354166666666667</v>
      </c>
      <c r="H25" s="18">
        <f t="shared" si="17"/>
        <v>1.0625</v>
      </c>
      <c r="I25" s="19">
        <f t="shared" si="17"/>
        <v>1.0520833333333335</v>
      </c>
      <c r="K25" s="210">
        <v>0.27</v>
      </c>
      <c r="L25" s="59">
        <v>0.7</v>
      </c>
      <c r="M25" s="59">
        <v>1</v>
      </c>
      <c r="N25" s="59">
        <v>1.0900000000000001</v>
      </c>
      <c r="O25" s="59">
        <v>1.02</v>
      </c>
      <c r="P25" s="60">
        <v>1.01</v>
      </c>
    </row>
    <row r="26" spans="1:16" x14ac:dyDescent="0.2">
      <c r="A26" s="69" t="s">
        <v>66</v>
      </c>
      <c r="B26" s="70"/>
      <c r="C26" s="71">
        <v>0.56499999999999995</v>
      </c>
      <c r="D26" s="14">
        <f>K26/$C$26</f>
        <v>0.15769911504424783</v>
      </c>
      <c r="E26" s="14">
        <f t="shared" ref="E26:I26" si="18">L26/$C$26</f>
        <v>0.40884955752212393</v>
      </c>
      <c r="F26" s="14">
        <f t="shared" si="18"/>
        <v>0.58407079646017712</v>
      </c>
      <c r="G26" s="14">
        <f t="shared" si="18"/>
        <v>0.63663716814159299</v>
      </c>
      <c r="H26" s="14">
        <f t="shared" si="18"/>
        <v>0.59575221238938059</v>
      </c>
      <c r="I26" s="15">
        <f t="shared" si="18"/>
        <v>0.58991150442477891</v>
      </c>
      <c r="K26" s="24">
        <f>K25*0.33</f>
        <v>8.9100000000000013E-2</v>
      </c>
      <c r="L26" s="14">
        <f t="shared" ref="L26:P26" si="19">L25*0.33</f>
        <v>0.23099999999999998</v>
      </c>
      <c r="M26" s="14">
        <f t="shared" si="19"/>
        <v>0.33</v>
      </c>
      <c r="N26" s="14">
        <f t="shared" si="19"/>
        <v>0.35970000000000002</v>
      </c>
      <c r="O26" s="14">
        <f t="shared" si="19"/>
        <v>0.33660000000000001</v>
      </c>
      <c r="P26" s="15">
        <f t="shared" si="19"/>
        <v>0.33330000000000004</v>
      </c>
    </row>
    <row r="27" spans="1:16" ht="13.5" thickBot="1" x14ac:dyDescent="0.25">
      <c r="A27" s="72" t="s">
        <v>67</v>
      </c>
      <c r="B27" s="68"/>
      <c r="C27" s="62">
        <v>0.86699999999999999</v>
      </c>
      <c r="D27" s="18">
        <f>K27/$C$27</f>
        <v>0.24290657439446367</v>
      </c>
      <c r="E27" s="18">
        <f t="shared" ref="E27:I27" si="20">L27/$C$27</f>
        <v>0.62975778546712791</v>
      </c>
      <c r="F27" s="18">
        <f t="shared" si="20"/>
        <v>0.89965397923875434</v>
      </c>
      <c r="G27" s="18">
        <f t="shared" si="20"/>
        <v>0.98062283737024225</v>
      </c>
      <c r="H27" s="18">
        <f t="shared" si="20"/>
        <v>0.91764705882352948</v>
      </c>
      <c r="I27" s="19">
        <f t="shared" si="20"/>
        <v>0.90865051903114191</v>
      </c>
      <c r="K27" s="26">
        <f>K25*0.78</f>
        <v>0.21060000000000001</v>
      </c>
      <c r="L27" s="18">
        <f t="shared" ref="L27:P27" si="21">L25*0.78</f>
        <v>0.54599999999999993</v>
      </c>
      <c r="M27" s="18">
        <f t="shared" si="21"/>
        <v>0.78</v>
      </c>
      <c r="N27" s="18">
        <f t="shared" si="21"/>
        <v>0.85020000000000007</v>
      </c>
      <c r="O27" s="18">
        <f t="shared" si="21"/>
        <v>0.79560000000000008</v>
      </c>
      <c r="P27" s="19">
        <f t="shared" si="21"/>
        <v>0.78780000000000006</v>
      </c>
    </row>
    <row r="28" spans="1:16" x14ac:dyDescent="0.2">
      <c r="A28" s="73" t="s">
        <v>121</v>
      </c>
      <c r="B28" s="64"/>
      <c r="C28" s="65">
        <v>1</v>
      </c>
      <c r="D28" s="66">
        <v>0.09</v>
      </c>
      <c r="E28" s="66">
        <v>0.3</v>
      </c>
      <c r="F28" s="66">
        <v>0.73</v>
      </c>
      <c r="G28" s="66">
        <v>0.98</v>
      </c>
      <c r="H28" s="66">
        <v>1.01</v>
      </c>
      <c r="I28" s="67">
        <v>0.96</v>
      </c>
      <c r="K28" s="209">
        <f>$C$28*D28</f>
        <v>0.09</v>
      </c>
      <c r="L28" s="66">
        <f t="shared" ref="L28" si="22">$C$28*E28</f>
        <v>0.3</v>
      </c>
      <c r="M28" s="66">
        <f t="shared" ref="M28" si="23">$C$28*F28</f>
        <v>0.73</v>
      </c>
      <c r="N28" s="66">
        <f t="shared" ref="N28" si="24">$C$28*G28</f>
        <v>0.98</v>
      </c>
      <c r="O28" s="66">
        <f t="shared" ref="O28" si="25">$C$28*H28</f>
        <v>1.01</v>
      </c>
      <c r="P28" s="67">
        <f t="shared" ref="P28" si="26">$C$28*I28</f>
        <v>0.96</v>
      </c>
    </row>
    <row r="29" spans="1:16" ht="13.5" thickBot="1" x14ac:dyDescent="0.25">
      <c r="A29" s="73" t="s">
        <v>122</v>
      </c>
      <c r="B29" s="64"/>
      <c r="C29" s="65">
        <v>1</v>
      </c>
      <c r="D29" s="66">
        <v>0.17</v>
      </c>
      <c r="E29" s="66">
        <v>1.1399999999999999</v>
      </c>
      <c r="F29" s="66">
        <v>1.3</v>
      </c>
      <c r="G29" s="66">
        <v>1.1299999999999999</v>
      </c>
      <c r="H29" s="66">
        <v>0.99</v>
      </c>
      <c r="I29" s="67">
        <v>0.96</v>
      </c>
      <c r="K29" s="25">
        <f>$C$29*D29</f>
        <v>0.17</v>
      </c>
      <c r="L29" s="2">
        <f t="shared" ref="L29:P29" si="27">$C$29*E29</f>
        <v>1.1399999999999999</v>
      </c>
      <c r="M29" s="2">
        <f t="shared" si="27"/>
        <v>1.3</v>
      </c>
      <c r="N29" s="2">
        <f t="shared" si="27"/>
        <v>1.1299999999999999</v>
      </c>
      <c r="O29" s="2">
        <f t="shared" si="27"/>
        <v>0.99</v>
      </c>
      <c r="P29" s="17">
        <f t="shared" si="27"/>
        <v>0.96</v>
      </c>
    </row>
    <row r="30" spans="1:16" x14ac:dyDescent="0.2">
      <c r="A30" s="211" t="s">
        <v>92</v>
      </c>
      <c r="B30" s="212"/>
      <c r="C30" s="213">
        <v>3.2</v>
      </c>
      <c r="D30" s="214">
        <f>K30/$C$30</f>
        <v>0.22500000000000001</v>
      </c>
      <c r="E30" s="214">
        <f t="shared" ref="E30:I30" si="28">L30/$C$30</f>
        <v>0.52500000000000002</v>
      </c>
      <c r="F30" s="214">
        <f t="shared" si="28"/>
        <v>0.85</v>
      </c>
      <c r="G30" s="214">
        <f t="shared" si="28"/>
        <v>0.95</v>
      </c>
      <c r="H30" s="214">
        <f t="shared" si="28"/>
        <v>0.9</v>
      </c>
      <c r="I30" s="215">
        <f t="shared" si="28"/>
        <v>0.92500000000000004</v>
      </c>
      <c r="K30" s="209">
        <f>K31*0.8</f>
        <v>0.72000000000000008</v>
      </c>
      <c r="L30" s="66">
        <f t="shared" ref="L30:P30" si="29">L31*0.8</f>
        <v>1.6800000000000002</v>
      </c>
      <c r="M30" s="66">
        <f t="shared" si="29"/>
        <v>2.72</v>
      </c>
      <c r="N30" s="66">
        <f t="shared" si="29"/>
        <v>3.04</v>
      </c>
      <c r="O30" s="66">
        <f t="shared" si="29"/>
        <v>2.8800000000000003</v>
      </c>
      <c r="P30" s="67">
        <f t="shared" si="29"/>
        <v>2.9600000000000004</v>
      </c>
    </row>
    <row r="31" spans="1:16" ht="13.5" thickBot="1" x14ac:dyDescent="0.25">
      <c r="A31" s="72" t="s">
        <v>91</v>
      </c>
      <c r="B31" s="68"/>
      <c r="C31" s="62">
        <v>4</v>
      </c>
      <c r="D31" s="18">
        <f t="shared" ref="D31:I31" si="30">K31/$C$31</f>
        <v>0.22500000000000001</v>
      </c>
      <c r="E31" s="18">
        <f t="shared" si="30"/>
        <v>0.52500000000000002</v>
      </c>
      <c r="F31" s="18">
        <f t="shared" si="30"/>
        <v>0.85</v>
      </c>
      <c r="G31" s="18">
        <f t="shared" si="30"/>
        <v>0.95</v>
      </c>
      <c r="H31" s="18">
        <f t="shared" si="30"/>
        <v>0.9</v>
      </c>
      <c r="I31" s="19">
        <f t="shared" si="30"/>
        <v>0.92500000000000004</v>
      </c>
      <c r="K31" s="210">
        <v>0.9</v>
      </c>
      <c r="L31" s="59">
        <v>2.1</v>
      </c>
      <c r="M31" s="59">
        <v>3.4</v>
      </c>
      <c r="N31" s="59">
        <v>3.8</v>
      </c>
      <c r="O31" s="59">
        <v>3.6</v>
      </c>
      <c r="P31" s="60">
        <v>3.7</v>
      </c>
    </row>
    <row r="32" spans="1:16" ht="13.5" thickBot="1" x14ac:dyDescent="0.25">
      <c r="A32" s="219" t="s">
        <v>64</v>
      </c>
      <c r="B32" s="220"/>
      <c r="C32" s="221">
        <v>0.67879999999999996</v>
      </c>
      <c r="D32" s="222">
        <f t="shared" ref="D32:I32" si="31">K32/$C$32</f>
        <v>1.0459634649381262</v>
      </c>
      <c r="E32" s="222">
        <f t="shared" si="31"/>
        <v>2.0477312905126692</v>
      </c>
      <c r="F32" s="222">
        <f t="shared" si="31"/>
        <v>2.5191514437242195</v>
      </c>
      <c r="G32" s="222">
        <f t="shared" si="31"/>
        <v>2.6959340011785509</v>
      </c>
      <c r="H32" s="222">
        <f t="shared" si="31"/>
        <v>2.5780789628756633</v>
      </c>
      <c r="I32" s="223">
        <f t="shared" si="31"/>
        <v>2.5191514437242195</v>
      </c>
      <c r="K32" s="224">
        <v>0.71</v>
      </c>
      <c r="L32" s="222">
        <v>1.39</v>
      </c>
      <c r="M32" s="222">
        <v>1.71</v>
      </c>
      <c r="N32" s="222">
        <v>1.83</v>
      </c>
      <c r="O32" s="222">
        <v>1.75</v>
      </c>
      <c r="P32" s="223">
        <v>1.71</v>
      </c>
    </row>
    <row r="33" spans="1:16" x14ac:dyDescent="0.2">
      <c r="A33" s="69" t="s">
        <v>65</v>
      </c>
      <c r="B33" s="70"/>
      <c r="C33" s="71">
        <v>2.92</v>
      </c>
      <c r="D33" s="14">
        <f t="shared" ref="D33:I33" si="32">K33/$C$33</f>
        <v>0.41095890410958902</v>
      </c>
      <c r="E33" s="14">
        <f t="shared" si="32"/>
        <v>0.82191780821917804</v>
      </c>
      <c r="F33" s="14">
        <f t="shared" si="32"/>
        <v>0.99315068493150682</v>
      </c>
      <c r="G33" s="14">
        <f t="shared" si="32"/>
        <v>1.0616438356164384</v>
      </c>
      <c r="H33" s="14">
        <f t="shared" si="32"/>
        <v>0.99315068493150682</v>
      </c>
      <c r="I33" s="15">
        <f t="shared" si="32"/>
        <v>0.95890410958904104</v>
      </c>
      <c r="K33" s="24">
        <v>1.2</v>
      </c>
      <c r="L33" s="14">
        <v>2.4</v>
      </c>
      <c r="M33" s="14">
        <v>2.9</v>
      </c>
      <c r="N33" s="14">
        <v>3.1</v>
      </c>
      <c r="O33" s="14">
        <v>2.9</v>
      </c>
      <c r="P33" s="15">
        <v>2.8</v>
      </c>
    </row>
    <row r="34" spans="1:16" x14ac:dyDescent="0.2">
      <c r="A34" s="30" t="s">
        <v>94</v>
      </c>
      <c r="B34" s="51"/>
      <c r="C34" s="50">
        <v>1.54</v>
      </c>
      <c r="D34" s="2">
        <f>K34/$C$34</f>
        <v>0.45454545454545453</v>
      </c>
      <c r="E34" s="2">
        <f t="shared" ref="E34:I34" si="33">L34/$C$34</f>
        <v>0.90909090909090906</v>
      </c>
      <c r="F34" s="2">
        <f t="shared" si="33"/>
        <v>1.0389610389610391</v>
      </c>
      <c r="G34" s="2">
        <f t="shared" si="33"/>
        <v>1.1038961038961039</v>
      </c>
      <c r="H34" s="2">
        <f t="shared" si="33"/>
        <v>1.0389610389610391</v>
      </c>
      <c r="I34" s="17">
        <f t="shared" si="33"/>
        <v>0.97402597402597402</v>
      </c>
      <c r="K34" s="25">
        <v>0.7</v>
      </c>
      <c r="L34" s="2">
        <v>1.4</v>
      </c>
      <c r="M34" s="2">
        <v>1.6</v>
      </c>
      <c r="N34" s="2">
        <v>1.7</v>
      </c>
      <c r="O34" s="2">
        <v>1.6</v>
      </c>
      <c r="P34" s="17">
        <v>1.5</v>
      </c>
    </row>
    <row r="35" spans="1:16" ht="13.5" thickBot="1" x14ac:dyDescent="0.25">
      <c r="A35" s="72" t="s">
        <v>93</v>
      </c>
      <c r="B35" s="68"/>
      <c r="C35" s="62">
        <v>1.4</v>
      </c>
      <c r="D35" s="18">
        <f>K35/$C$35</f>
        <v>0.45454499999999998</v>
      </c>
      <c r="E35" s="18">
        <f t="shared" ref="E35:I35" si="34">L35/$C$35</f>
        <v>0.90908999999999995</v>
      </c>
      <c r="F35" s="18">
        <f t="shared" si="34"/>
        <v>1.0389600000000001</v>
      </c>
      <c r="G35" s="18">
        <f t="shared" si="34"/>
        <v>1.1038950000000001</v>
      </c>
      <c r="H35" s="18">
        <f t="shared" si="34"/>
        <v>1.0389600000000001</v>
      </c>
      <c r="I35" s="19">
        <f t="shared" si="34"/>
        <v>0.97402500000000003</v>
      </c>
      <c r="K35" s="210">
        <f t="shared" ref="K35:P35" si="35">K34*0.90909</f>
        <v>0.6363629999999999</v>
      </c>
      <c r="L35" s="59">
        <f t="shared" si="35"/>
        <v>1.2727259999999998</v>
      </c>
      <c r="M35" s="59">
        <f t="shared" si="35"/>
        <v>1.4545440000000001</v>
      </c>
      <c r="N35" s="59">
        <f t="shared" si="35"/>
        <v>1.545453</v>
      </c>
      <c r="O35" s="59">
        <f t="shared" si="35"/>
        <v>1.4545440000000001</v>
      </c>
      <c r="P35" s="60">
        <f t="shared" si="35"/>
        <v>1.3636349999999999</v>
      </c>
    </row>
    <row r="36" spans="1:16" x14ac:dyDescent="0.2">
      <c r="A36" s="288" t="s">
        <v>124</v>
      </c>
      <c r="B36" s="51"/>
      <c r="C36" s="50">
        <v>1</v>
      </c>
      <c r="D36" s="14">
        <v>0.05</v>
      </c>
      <c r="E36" s="14">
        <v>0.2</v>
      </c>
      <c r="F36" s="14">
        <v>0.4</v>
      </c>
      <c r="G36" s="14">
        <v>0.65</v>
      </c>
      <c r="H36" s="14">
        <v>0.85</v>
      </c>
      <c r="I36" s="15">
        <v>0.9</v>
      </c>
      <c r="K36" s="24">
        <f>$C$36*D36</f>
        <v>0.05</v>
      </c>
      <c r="L36" s="14">
        <f t="shared" ref="L36:P36" si="36">$C$36*E36</f>
        <v>0.2</v>
      </c>
      <c r="M36" s="14">
        <f t="shared" si="36"/>
        <v>0.4</v>
      </c>
      <c r="N36" s="14">
        <f t="shared" si="36"/>
        <v>0.65</v>
      </c>
      <c r="O36" s="14">
        <f t="shared" si="36"/>
        <v>0.85</v>
      </c>
      <c r="P36" s="15">
        <f t="shared" si="36"/>
        <v>0.9</v>
      </c>
    </row>
    <row r="37" spans="1:16" x14ac:dyDescent="0.2">
      <c r="A37" s="288" t="s">
        <v>123</v>
      </c>
      <c r="B37" s="51"/>
      <c r="C37" s="50">
        <v>1.44</v>
      </c>
      <c r="D37" s="2">
        <v>0.05</v>
      </c>
      <c r="E37" s="2">
        <v>0.2</v>
      </c>
      <c r="F37" s="2">
        <v>0.4</v>
      </c>
      <c r="G37" s="2">
        <v>0.65</v>
      </c>
      <c r="H37" s="2">
        <v>0.85</v>
      </c>
      <c r="I37" s="17">
        <v>0.9</v>
      </c>
      <c r="K37" s="25">
        <f>$C$37*D37</f>
        <v>7.1999999999999995E-2</v>
      </c>
      <c r="L37" s="2">
        <f t="shared" ref="L37:P37" si="37">$C$37*E37</f>
        <v>0.28799999999999998</v>
      </c>
      <c r="M37" s="2">
        <f t="shared" si="37"/>
        <v>0.57599999999999996</v>
      </c>
      <c r="N37" s="2">
        <f t="shared" si="37"/>
        <v>0.93599999999999994</v>
      </c>
      <c r="O37" s="2">
        <f t="shared" si="37"/>
        <v>1.224</v>
      </c>
      <c r="P37" s="17">
        <f t="shared" si="37"/>
        <v>1.296</v>
      </c>
    </row>
    <row r="38" spans="1:16" x14ac:dyDescent="0.2">
      <c r="A38" s="30"/>
      <c r="B38" s="1"/>
      <c r="C38" s="2"/>
      <c r="D38" s="2"/>
      <c r="E38" s="2"/>
      <c r="F38" s="2"/>
      <c r="G38" s="2"/>
      <c r="H38" s="2"/>
      <c r="I38" s="17"/>
      <c r="K38" s="25"/>
      <c r="L38" s="2"/>
      <c r="M38" s="2"/>
      <c r="N38" s="2"/>
      <c r="O38" s="2"/>
      <c r="P38" s="17"/>
    </row>
    <row r="39" spans="1:16" x14ac:dyDescent="0.2">
      <c r="A39" s="31"/>
      <c r="B39" s="1"/>
      <c r="C39" s="2"/>
      <c r="D39" s="2"/>
      <c r="E39" s="2"/>
      <c r="F39" s="2"/>
      <c r="G39" s="2"/>
      <c r="H39" s="2"/>
      <c r="I39" s="17"/>
      <c r="K39" s="25"/>
      <c r="L39" s="2"/>
      <c r="M39" s="2"/>
      <c r="N39" s="2"/>
      <c r="O39" s="2"/>
      <c r="P39" s="17"/>
    </row>
    <row r="40" spans="1:16" ht="13.5" thickBot="1" x14ac:dyDescent="0.25">
      <c r="A40" s="32"/>
      <c r="B40" s="22"/>
      <c r="C40" s="18"/>
      <c r="D40" s="18"/>
      <c r="E40" s="18"/>
      <c r="F40" s="18"/>
      <c r="G40" s="18"/>
      <c r="H40" s="18"/>
      <c r="I40" s="19"/>
      <c r="K40" s="26"/>
      <c r="L40" s="18"/>
      <c r="M40" s="18"/>
      <c r="N40" s="18"/>
      <c r="O40" s="18"/>
      <c r="P40" s="19"/>
    </row>
    <row r="41" spans="1:16" x14ac:dyDescent="0.2">
      <c r="D41" s="47"/>
      <c r="E41" s="47"/>
      <c r="F41" s="47"/>
      <c r="G41" s="47"/>
      <c r="H41" s="47"/>
      <c r="I41" s="47"/>
    </row>
  </sheetData>
  <phoneticPr fontId="12" type="noConversion"/>
  <pageMargins left="0.78740157499999996" right="0.78740157499999996" top="0.984251969" bottom="0.984251969" header="0.4921259845" footer="0.4921259845"/>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8"/>
  <sheetViews>
    <sheetView workbookViewId="0">
      <selection activeCell="E9" sqref="E9"/>
    </sheetView>
  </sheetViews>
  <sheetFormatPr baseColWidth="10" defaultRowHeight="12.75" x14ac:dyDescent="0.2"/>
  <cols>
    <col min="1" max="1" width="42.85546875" customWidth="1"/>
  </cols>
  <sheetData>
    <row r="1" spans="1:3" ht="13.5" thickBot="1" x14ac:dyDescent="0.25">
      <c r="A1" s="317" t="s">
        <v>150</v>
      </c>
      <c r="B1" s="320" t="s">
        <v>152</v>
      </c>
      <c r="C1" s="318" t="s">
        <v>174</v>
      </c>
    </row>
    <row r="2" spans="1:3" x14ac:dyDescent="0.2">
      <c r="A2" s="316" t="s">
        <v>151</v>
      </c>
      <c r="B2" s="321" t="s">
        <v>106</v>
      </c>
      <c r="C2" s="326">
        <f>0.45*LOG(Berechnung!C11)+0.07</f>
        <v>1.1054634980487916</v>
      </c>
    </row>
    <row r="3" spans="1:3" x14ac:dyDescent="0.2">
      <c r="A3" s="315" t="s">
        <v>153</v>
      </c>
      <c r="B3" s="322" t="s">
        <v>107</v>
      </c>
      <c r="C3" s="325">
        <f>0.37*LOG(Berechnung!C11)-0.14</f>
        <v>0.71138109839567309</v>
      </c>
    </row>
    <row r="4" spans="1:3" x14ac:dyDescent="0.2">
      <c r="A4" s="315"/>
      <c r="B4" s="322"/>
      <c r="C4" s="324"/>
    </row>
    <row r="5" spans="1:3" x14ac:dyDescent="0.2">
      <c r="A5" s="315" t="s">
        <v>154</v>
      </c>
      <c r="B5" s="322" t="s">
        <v>107</v>
      </c>
      <c r="C5" s="325">
        <f>0.37*LOG(Berechnung!$C$11)-0.14</f>
        <v>0.71138109839567309</v>
      </c>
    </row>
    <row r="6" spans="1:3" x14ac:dyDescent="0.2">
      <c r="A6" s="315" t="s">
        <v>108</v>
      </c>
      <c r="B6" s="322" t="s">
        <v>107</v>
      </c>
      <c r="C6" s="325">
        <f>0.37*LOG(Berechnung!$C$11)-0.14</f>
        <v>0.71138109839567309</v>
      </c>
    </row>
    <row r="7" spans="1:3" x14ac:dyDescent="0.2">
      <c r="A7" s="315" t="s">
        <v>109</v>
      </c>
      <c r="B7" s="322" t="s">
        <v>107</v>
      </c>
      <c r="C7" s="325">
        <f>0.37*LOG(Berechnung!$C$11)-0.14</f>
        <v>0.71138109839567309</v>
      </c>
    </row>
    <row r="8" spans="1:3" x14ac:dyDescent="0.2">
      <c r="A8" s="315" t="s">
        <v>110</v>
      </c>
      <c r="B8" s="322" t="s">
        <v>107</v>
      </c>
      <c r="C8" s="325">
        <f>0.37*LOG(Berechnung!$C$11)-0.14</f>
        <v>0.71138109839567309</v>
      </c>
    </row>
    <row r="9" spans="1:3" x14ac:dyDescent="0.2">
      <c r="A9" s="315" t="s">
        <v>111</v>
      </c>
      <c r="B9" s="322" t="s">
        <v>107</v>
      </c>
      <c r="C9" s="325">
        <f>0.37*LOG(Berechnung!$C$11)-0.14</f>
        <v>0.71138109839567309</v>
      </c>
    </row>
    <row r="10" spans="1:3" x14ac:dyDescent="0.2">
      <c r="A10" s="1"/>
      <c r="B10" s="323"/>
      <c r="C10" s="324"/>
    </row>
    <row r="11" spans="1:3" x14ac:dyDescent="0.2">
      <c r="A11" s="315" t="s">
        <v>155</v>
      </c>
      <c r="B11" s="322" t="s">
        <v>112</v>
      </c>
      <c r="C11" s="325">
        <f>0.32*LOG(Berechnung!$C$11)-0.17</f>
        <v>0.56632959861247401</v>
      </c>
    </row>
    <row r="12" spans="1:3" x14ac:dyDescent="0.2">
      <c r="A12" s="315" t="s">
        <v>156</v>
      </c>
      <c r="B12" s="322" t="s">
        <v>112</v>
      </c>
      <c r="C12" s="325">
        <f>0.32*LOG(Berechnung!$C$11)-0.17</f>
        <v>0.56632959861247401</v>
      </c>
    </row>
    <row r="13" spans="1:3" x14ac:dyDescent="0.2">
      <c r="A13" s="315" t="s">
        <v>157</v>
      </c>
      <c r="B13" s="322" t="s">
        <v>112</v>
      </c>
      <c r="C13" s="325">
        <f>0.32*LOG(Berechnung!$C$11)-0.17</f>
        <v>0.56632959861247401</v>
      </c>
    </row>
    <row r="14" spans="1:3" x14ac:dyDescent="0.2">
      <c r="A14" s="315" t="s">
        <v>158</v>
      </c>
      <c r="B14" s="322" t="s">
        <v>112</v>
      </c>
      <c r="C14" s="325">
        <f>0.32*LOG(Berechnung!$C$11)-0.17</f>
        <v>0.56632959861247401</v>
      </c>
    </row>
    <row r="15" spans="1:3" x14ac:dyDescent="0.2">
      <c r="A15" s="315" t="s">
        <v>159</v>
      </c>
      <c r="B15" s="322" t="s">
        <v>112</v>
      </c>
      <c r="C15" s="325">
        <f>0.32*LOG(Berechnung!$C$11)-0.17</f>
        <v>0.56632959861247401</v>
      </c>
    </row>
    <row r="16" spans="1:3" x14ac:dyDescent="0.2">
      <c r="A16" s="1"/>
      <c r="B16" s="323"/>
      <c r="C16" s="325"/>
    </row>
    <row r="17" spans="1:3" x14ac:dyDescent="0.2">
      <c r="A17" s="315" t="s">
        <v>160</v>
      </c>
      <c r="B17" s="322" t="s">
        <v>112</v>
      </c>
      <c r="C17" s="325">
        <f>0.32*LOG(Berechnung!$C$11)-0.17</f>
        <v>0.56632959861247401</v>
      </c>
    </row>
    <row r="18" spans="1:3" x14ac:dyDescent="0.2">
      <c r="A18" s="315" t="s">
        <v>113</v>
      </c>
      <c r="B18" s="322" t="s">
        <v>112</v>
      </c>
      <c r="C18" s="325">
        <f>0.32*LOG(Berechnung!$C$11)-0.17</f>
        <v>0.56632959861247401</v>
      </c>
    </row>
    <row r="19" spans="1:3" x14ac:dyDescent="0.2">
      <c r="A19" s="315" t="s">
        <v>114</v>
      </c>
      <c r="B19" s="322" t="s">
        <v>112</v>
      </c>
      <c r="C19" s="325">
        <f>0.32*LOG(Berechnung!$C$11)-0.17</f>
        <v>0.56632959861247401</v>
      </c>
    </row>
    <row r="20" spans="1:3" x14ac:dyDescent="0.2">
      <c r="A20" s="315" t="s">
        <v>115</v>
      </c>
      <c r="B20" s="322" t="s">
        <v>112</v>
      </c>
      <c r="C20" s="325">
        <f>0.32*LOG(Berechnung!$C$11)-0.17</f>
        <v>0.56632959861247401</v>
      </c>
    </row>
    <row r="21" spans="1:3" x14ac:dyDescent="0.2">
      <c r="A21" s="315" t="s">
        <v>116</v>
      </c>
      <c r="B21" s="322" t="s">
        <v>112</v>
      </c>
      <c r="C21" s="325">
        <f>0.32*LOG(Berechnung!$C$11)-0.17</f>
        <v>0.56632959861247401</v>
      </c>
    </row>
    <row r="22" spans="1:3" x14ac:dyDescent="0.2">
      <c r="A22" s="315" t="s">
        <v>161</v>
      </c>
      <c r="B22" s="322" t="s">
        <v>112</v>
      </c>
      <c r="C22" s="325">
        <f>0.32*LOG(Berechnung!$C$11)-0.17</f>
        <v>0.56632959861247401</v>
      </c>
    </row>
    <row r="23" spans="1:3" x14ac:dyDescent="0.2">
      <c r="A23" s="315" t="s">
        <v>162</v>
      </c>
      <c r="B23" s="322" t="s">
        <v>112</v>
      </c>
      <c r="C23" s="325">
        <f>0.32*LOG(Berechnung!$C$11)-0.17</f>
        <v>0.56632959861247401</v>
      </c>
    </row>
    <row r="24" spans="1:3" x14ac:dyDescent="0.2">
      <c r="A24" s="315" t="s">
        <v>163</v>
      </c>
      <c r="B24" s="322" t="s">
        <v>112</v>
      </c>
      <c r="C24" s="325">
        <f>0.32*LOG(Berechnung!$C$11)-0.17</f>
        <v>0.56632959861247401</v>
      </c>
    </row>
    <row r="25" spans="1:3" x14ac:dyDescent="0.2">
      <c r="A25" s="1"/>
      <c r="B25" s="323"/>
      <c r="C25" s="324"/>
    </row>
    <row r="26" spans="1:3" x14ac:dyDescent="0.2">
      <c r="A26" s="315" t="s">
        <v>164</v>
      </c>
      <c r="B26" s="322" t="s">
        <v>117</v>
      </c>
      <c r="C26" s="325">
        <f>0.26*LOG(Berechnung!$C$11)-0.14</f>
        <v>0.45826779887263513</v>
      </c>
    </row>
    <row r="27" spans="1:3" x14ac:dyDescent="0.2">
      <c r="A27" s="315" t="s">
        <v>165</v>
      </c>
      <c r="B27" s="322" t="s">
        <v>117</v>
      </c>
      <c r="C27" s="325">
        <f>0.26*LOG(Berechnung!$C$11)-0.14</f>
        <v>0.45826779887263513</v>
      </c>
    </row>
    <row r="28" spans="1:3" x14ac:dyDescent="0.2">
      <c r="A28" s="315" t="s">
        <v>166</v>
      </c>
      <c r="B28" s="322" t="s">
        <v>117</v>
      </c>
      <c r="C28" s="325">
        <f>0.26*LOG(Berechnung!$C$11)-0.14</f>
        <v>0.45826779887263513</v>
      </c>
    </row>
    <row r="29" spans="1:3" x14ac:dyDescent="0.2">
      <c r="A29" s="315" t="s">
        <v>167</v>
      </c>
      <c r="B29" s="322" t="s">
        <v>117</v>
      </c>
      <c r="C29" s="325">
        <f>0.26*LOG(Berechnung!$C$11)-0.14</f>
        <v>0.45826779887263513</v>
      </c>
    </row>
    <row r="30" spans="1:3" x14ac:dyDescent="0.2">
      <c r="A30" s="315" t="s">
        <v>168</v>
      </c>
      <c r="B30" s="322" t="s">
        <v>117</v>
      </c>
      <c r="C30" s="325">
        <f>0.26*LOG(Berechnung!$C$11)-0.14</f>
        <v>0.45826779887263513</v>
      </c>
    </row>
    <row r="31" spans="1:3" x14ac:dyDescent="0.2">
      <c r="A31" s="315" t="s">
        <v>169</v>
      </c>
      <c r="B31" s="322" t="s">
        <v>117</v>
      </c>
      <c r="C31" s="325">
        <f>0.26*LOG(Berechnung!$C$11)-0.14</f>
        <v>0.45826779887263513</v>
      </c>
    </row>
    <row r="32" spans="1:3" x14ac:dyDescent="0.2">
      <c r="A32" s="315" t="s">
        <v>170</v>
      </c>
      <c r="B32" s="322" t="s">
        <v>117</v>
      </c>
      <c r="C32" s="325">
        <f>0.26*LOG(Berechnung!$C$11)-0.14</f>
        <v>0.45826779887263513</v>
      </c>
    </row>
    <row r="33" spans="1:3" x14ac:dyDescent="0.2">
      <c r="A33" s="315" t="s">
        <v>171</v>
      </c>
      <c r="B33" s="322" t="s">
        <v>117</v>
      </c>
      <c r="C33" s="325">
        <f>0.26*LOG(Berechnung!$C$11)-0.14</f>
        <v>0.45826779887263513</v>
      </c>
    </row>
    <row r="34" spans="1:3" x14ac:dyDescent="0.2">
      <c r="A34" s="315" t="s">
        <v>118</v>
      </c>
      <c r="B34" s="322" t="s">
        <v>117</v>
      </c>
      <c r="C34" s="325">
        <f>0.26*LOG(Berechnung!$C$11)-0.14</f>
        <v>0.45826779887263513</v>
      </c>
    </row>
    <row r="35" spans="1:3" x14ac:dyDescent="0.2">
      <c r="A35" s="1"/>
      <c r="B35" s="323"/>
      <c r="C35" s="324"/>
    </row>
    <row r="36" spans="1:3" x14ac:dyDescent="0.2">
      <c r="A36" s="315" t="s">
        <v>172</v>
      </c>
      <c r="B36" s="322" t="s">
        <v>119</v>
      </c>
      <c r="C36" s="325">
        <f>IF(Berechnung!$C$11&lt;10000,0.75*LOG(Berechnung!$C$11)-1,2)</f>
        <v>0.72577249674798594</v>
      </c>
    </row>
    <row r="37" spans="1:3" x14ac:dyDescent="0.2">
      <c r="A37" s="315" t="s">
        <v>173</v>
      </c>
      <c r="B37" s="322" t="s">
        <v>119</v>
      </c>
      <c r="C37" s="325">
        <f>IF(Berechnung!$C$11&lt;10000,0.75*LOG(Berechnung!$C$11)-1,2)</f>
        <v>0.72577249674798594</v>
      </c>
    </row>
    <row r="38" spans="1:3" x14ac:dyDescent="0.2">
      <c r="B38" s="3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Berechnung</vt:lpstr>
      <vt:lpstr>Materialdatenbank</vt:lpstr>
      <vt:lpstr>Datenbank Absorber</vt:lpstr>
      <vt:lpstr>Raumarten</vt:lpstr>
      <vt:lpstr>Absorberliste</vt:lpstr>
      <vt:lpstr>Berechnung!Druckbereich</vt:lpstr>
      <vt:lpstr>'Datenbank Absorber'!Druckbereich</vt:lpstr>
      <vt:lpstr>Materialdatenbank!Druckbereich</vt:lpstr>
      <vt:lpstr>Materialdatenbank!Materialdatenbank</vt:lpstr>
      <vt:lpstr>Materialliste</vt:lpstr>
      <vt:lpstr>Raumarten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Guenter Schaeffler</dc:creator>
  <cp:lastModifiedBy>Günter Schäffler</cp:lastModifiedBy>
  <cp:lastPrinted>2016-07-07T11:39:41Z</cp:lastPrinted>
  <dcterms:created xsi:type="dcterms:W3CDTF">2005-08-10T08:26:37Z</dcterms:created>
  <dcterms:modified xsi:type="dcterms:W3CDTF">2016-07-07T13:10:17Z</dcterms:modified>
</cp:coreProperties>
</file>